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4655" windowHeight="8250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Sheet'!$Z$11:$CR$35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<sst xmlns="http://schemas.openxmlformats.org/spreadsheetml/2006/main" count="260" uniqueCount="123">
  <si>
    <t>Team</t>
  </si>
  <si>
    <t>Round Zero</t>
  </si>
  <si>
    <t>Date:</t>
  </si>
  <si>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</si>
  <si>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</si>
  <si>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</si>
  <si>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</si>
  <si>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</si>
  <si>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</si>
  <si>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</si>
  <si>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</si>
  <si>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</si>
  <si>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</si>
  <si>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Discard ON/OFF</t>
  </si>
  <si>
    <t>Start time:</t>
  </si>
  <si>
    <t>End time:</t>
  </si>
  <si>
    <t>Discard ON</t>
  </si>
  <si>
    <t>Latest round</t>
  </si>
  <si>
    <t>Round started markers</t>
  </si>
  <si>
    <t xml:space="preserve"> </t>
  </si>
  <si>
    <t>Discard active from round No.</t>
  </si>
  <si>
    <t>Results</t>
  </si>
  <si>
    <t>Round Zero Scores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</si>
  <si>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</si>
  <si>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</si>
  <si>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</si>
  <si>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</si>
  <si>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</si>
  <si>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</si>
  <si>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</si>
  <si>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</si>
  <si>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</si>
  <si>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</si>
  <si>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</si>
  <si>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Discard at each round during competition</t>
  </si>
  <si>
    <t>Copy of points total for each round ignoring penalties</t>
  </si>
  <si>
    <t>Number</t>
  </si>
  <si>
    <t>Rotation</t>
  </si>
  <si>
    <t>Name</t>
  </si>
  <si>
    <t>Initials</t>
  </si>
  <si>
    <t>Frequency</t>
  </si>
  <si>
    <t>Country or Club</t>
  </si>
  <si>
    <t>FAI Total</t>
  </si>
  <si>
    <t>Rank</t>
  </si>
  <si>
    <t>Time</t>
  </si>
  <si>
    <t>Penalty</t>
  </si>
  <si>
    <t>FAI</t>
  </si>
  <si>
    <t>FAI for rank</t>
  </si>
  <si>
    <t>Rank in Round 0</t>
  </si>
  <si>
    <t>Rank in Round 1</t>
  </si>
  <si>
    <t>FAI Subtotal</t>
  </si>
  <si>
    <t>FAI Rank Subtotal</t>
  </si>
  <si>
    <t>Rank to Round 1</t>
  </si>
  <si>
    <t>Rank in Round 2</t>
  </si>
  <si>
    <t>Discard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</si>
  <si>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</si>
  <si>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</si>
  <si>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</si>
  <si>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</si>
  <si>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</si>
  <si>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</si>
  <si>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</si>
  <si>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</si>
  <si>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</si>
  <si>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</si>
  <si>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</si>
  <si>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</si>
  <si>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</si>
  <si>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</si>
  <si>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</si>
  <si>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</si>
  <si>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</si>
  <si>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</si>
  <si>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</si>
  <si>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</si>
  <si>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</si>
  <si>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</si>
  <si>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</si>
  <si>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</si>
  <si>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</si>
  <si>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</si>
  <si>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</si>
  <si>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</si>
  <si>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</si>
  <si>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</si>
  <si>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</si>
  <si>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</si>
  <si>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</si>
  <si>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</si>
  <si>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</si>
  <si>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Pete Bailey</t>
  </si>
  <si>
    <t>Ken Woodhouse</t>
  </si>
  <si>
    <t>Simon Hall</t>
  </si>
  <si>
    <t>Mike Shellim</t>
  </si>
  <si>
    <t>Mark Southall</t>
  </si>
  <si>
    <t>Mark Freeman</t>
  </si>
  <si>
    <t>Mike Evans</t>
  </si>
  <si>
    <t>Mark Passingham</t>
  </si>
  <si>
    <t>Nigel Potter</t>
  </si>
  <si>
    <t>Paul Potter</t>
  </si>
  <si>
    <t>Kevin Newton</t>
  </si>
  <si>
    <t>John Bennett</t>
  </si>
  <si>
    <t>Karl Pashley</t>
  </si>
  <si>
    <t>Roger Blake</t>
  </si>
  <si>
    <t>Paul Meadows</t>
  </si>
  <si>
    <t>Gary Holland</t>
  </si>
  <si>
    <t>Colin W</t>
  </si>
  <si>
    <t>Ian Davis</t>
  </si>
  <si>
    <t>Vic Eldridge</t>
  </si>
  <si>
    <t>Greg Dakin</t>
  </si>
  <si>
    <t>Andy Gregory</t>
  </si>
  <si>
    <t>Tom McPherson</t>
  </si>
  <si>
    <t>Steve Clutterbuck</t>
  </si>
  <si>
    <t>Richard Jerome</t>
  </si>
  <si>
    <t>Mark Abbotts</t>
  </si>
  <si>
    <t>Andrzej</t>
  </si>
  <si>
    <t>Pete Burgess</t>
  </si>
  <si>
    <t>Aldwyn Matthews</t>
  </si>
  <si>
    <t>Shane B</t>
  </si>
  <si>
    <t>Paul Fram</t>
  </si>
  <si>
    <t>Shaun Williams</t>
  </si>
  <si>
    <t>Dave McAlpine</t>
  </si>
  <si>
    <t>Mike Young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</si>
</sst>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Winter League 1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14 November 2004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A23" sqref="A23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0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1</v>
      </c>
      <c r="P1" s="25"/>
      <c r="Q1" s="6"/>
      <c r="R1" s="7"/>
      <c r="S1" s="7"/>
      <c r="T1" s="7" t="s">
        <v>2</v>
      </c>
      <c r="U1" s="7"/>
      <c r="V1" s="8"/>
      <c r="W1" s="8"/>
      <c r="X1" s="8"/>
      <c r="Y1" s="9"/>
      <c r="Z1" s="219" t="s">
        <v>3</v>
      </c>
      <c r="AA1" s="25"/>
      <c r="AB1" s="6"/>
      <c r="AC1" s="7"/>
      <c r="AD1" s="7"/>
      <c r="AE1" s="7" t="s">
        <v>2</v>
      </c>
      <c r="AF1" s="7"/>
      <c r="AG1" s="8"/>
      <c r="AH1" s="8"/>
      <c r="AI1" s="8"/>
      <c r="AJ1" s="9"/>
      <c r="AK1" s="24" t="s">
        <v>4</v>
      </c>
      <c r="AL1" s="25"/>
      <c r="AM1" s="6"/>
      <c r="AN1" s="7"/>
      <c r="AO1" s="7"/>
      <c r="AP1" s="7" t="s">
        <v>2</v>
      </c>
      <c r="AQ1" s="7"/>
      <c r="AR1" s="8"/>
      <c r="AS1" s="8"/>
      <c r="AT1" s="8"/>
      <c r="AU1" s="8"/>
      <c r="AV1" s="9"/>
      <c r="AW1" s="24" t="s">
        <v>5</v>
      </c>
      <c r="AX1" s="25"/>
      <c r="AY1" s="6"/>
      <c r="AZ1" s="7"/>
      <c r="BA1" s="7"/>
      <c r="BB1" s="7" t="s">
        <v>2</v>
      </c>
      <c r="BC1" s="7"/>
      <c r="BD1" s="8"/>
      <c r="BE1" s="8"/>
      <c r="BF1" s="8"/>
      <c r="BG1" s="8"/>
      <c r="BH1" s="9"/>
      <c r="BI1" s="24" t="s">
        <v>6</v>
      </c>
      <c r="BJ1" s="25"/>
      <c r="BK1" s="6"/>
      <c r="BL1" s="7"/>
      <c r="BM1" s="7"/>
      <c r="BN1" s="7" t="s">
        <v>2</v>
      </c>
      <c r="BO1" s="7"/>
      <c r="BP1" s="8"/>
      <c r="BQ1" s="8"/>
      <c r="BR1" s="8"/>
      <c r="BS1" s="8"/>
      <c r="BT1" s="9"/>
      <c r="BU1" s="24" t="s">
        <v>7</v>
      </c>
      <c r="BV1" s="25"/>
      <c r="BW1" s="6"/>
      <c r="BX1" s="7"/>
      <c r="BY1" s="7"/>
      <c r="BZ1" s="7" t="s">
        <v>2</v>
      </c>
      <c r="CA1" s="7"/>
      <c r="CB1" s="8"/>
      <c r="CC1" s="8"/>
      <c r="CD1" s="8"/>
      <c r="CE1" s="9"/>
      <c r="CF1" s="9"/>
      <c r="CG1" s="24" t="s">
        <v>8</v>
      </c>
      <c r="CH1" s="25"/>
      <c r="CI1" s="6"/>
      <c r="CJ1" s="7"/>
      <c r="CK1" s="7"/>
      <c r="CL1" s="7" t="s">
        <v>2</v>
      </c>
      <c r="CM1" s="7"/>
      <c r="CN1" s="8"/>
      <c r="CO1" s="8"/>
      <c r="CP1" s="8"/>
      <c r="CQ1" s="9"/>
      <c r="CR1" s="9"/>
      <c r="CS1" s="24" t="s">
        <v>9</v>
      </c>
      <c r="CT1" s="25"/>
      <c r="CU1" s="6"/>
      <c r="CV1" s="7"/>
      <c r="CW1" s="7"/>
      <c r="CX1" s="7" t="s">
        <v>2</v>
      </c>
      <c r="CY1" s="7"/>
      <c r="CZ1" s="8"/>
      <c r="DA1" s="8"/>
      <c r="DB1" s="8"/>
      <c r="DC1" s="9"/>
      <c r="DD1" s="9"/>
      <c r="DE1" s="24" t="s">
        <v>10</v>
      </c>
      <c r="DF1" s="25"/>
      <c r="DG1" s="6"/>
      <c r="DH1" s="7"/>
      <c r="DI1" s="7"/>
      <c r="DJ1" s="7" t="s">
        <v>2</v>
      </c>
      <c r="DK1" s="7"/>
      <c r="DL1" s="8"/>
      <c r="DM1" s="8"/>
      <c r="DN1" s="8"/>
      <c r="DO1" s="9"/>
      <c r="DP1" s="9"/>
      <c r="DQ1" s="24" t="s">
        <v>11</v>
      </c>
      <c r="DR1" s="25"/>
      <c r="DS1" s="6"/>
      <c r="DT1" s="7"/>
      <c r="DU1" s="7"/>
      <c r="DV1" s="7" t="s">
        <v>2</v>
      </c>
      <c r="DW1" s="7"/>
      <c r="DX1" s="8"/>
      <c r="DY1" s="8"/>
      <c r="DZ1" s="8"/>
      <c r="EA1" s="9"/>
      <c r="EB1" s="9"/>
      <c r="EC1" s="24" t="s">
        <v>12</v>
      </c>
      <c r="ED1" s="25"/>
      <c r="EE1" s="6"/>
      <c r="EF1" s="7"/>
      <c r="EG1" s="7"/>
      <c r="EH1" s="7" t="s">
        <v>2</v>
      </c>
      <c r="EI1" s="7"/>
      <c r="EJ1" s="8"/>
      <c r="EK1" s="8"/>
      <c r="EL1" s="8"/>
      <c r="EM1" s="9"/>
      <c r="EN1" s="10"/>
      <c r="EW1" s="242" t="s">
        <v>13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14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14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14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14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14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14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14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14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14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14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14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15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15</v>
      </c>
      <c r="AF3" s="36"/>
      <c r="AG3" s="13"/>
      <c r="AH3" s="13"/>
      <c r="AI3" s="13"/>
      <c r="AJ3" s="14"/>
      <c r="AK3" s="217" t="s">
        <v>16</v>
      </c>
      <c r="AL3" s="34"/>
      <c r="AM3" s="217"/>
      <c r="AN3" s="35"/>
      <c r="AO3" s="35"/>
      <c r="AP3" s="36" t="s">
        <v>15</v>
      </c>
      <c r="AQ3" s="36"/>
      <c r="AR3" s="13"/>
      <c r="AS3" s="13"/>
      <c r="AT3" s="13"/>
      <c r="AU3" s="13"/>
      <c r="AV3" s="14"/>
      <c r="AW3" s="217" t="s">
        <v>16</v>
      </c>
      <c r="AX3" s="34"/>
      <c r="AY3" s="217"/>
      <c r="AZ3" s="35"/>
      <c r="BA3" s="35"/>
      <c r="BB3" s="36" t="s">
        <v>15</v>
      </c>
      <c r="BC3" s="36"/>
      <c r="BD3" s="13"/>
      <c r="BE3" s="13"/>
      <c r="BF3" s="13"/>
      <c r="BG3" s="13"/>
      <c r="BH3" s="14"/>
      <c r="BI3" s="217" t="s">
        <v>16</v>
      </c>
      <c r="BJ3" s="34"/>
      <c r="BK3" s="217"/>
      <c r="BL3" s="35"/>
      <c r="BM3" s="35"/>
      <c r="BN3" s="36" t="s">
        <v>15</v>
      </c>
      <c r="BO3" s="36"/>
      <c r="BP3" s="13"/>
      <c r="BQ3" s="13"/>
      <c r="BR3" s="13"/>
      <c r="BS3" s="13"/>
      <c r="BT3" s="14"/>
      <c r="BU3" s="217" t="s">
        <v>16</v>
      </c>
      <c r="BV3" s="34"/>
      <c r="BW3" s="217"/>
      <c r="BX3" s="35"/>
      <c r="BY3" s="35"/>
      <c r="BZ3" s="36" t="s">
        <v>15</v>
      </c>
      <c r="CA3" s="36"/>
      <c r="CB3" s="13"/>
      <c r="CC3" s="13"/>
      <c r="CD3" s="13"/>
      <c r="CE3" s="14"/>
      <c r="CF3" s="14"/>
      <c r="CG3" s="217" t="s">
        <v>16</v>
      </c>
      <c r="CH3" s="34"/>
      <c r="CI3" s="217"/>
      <c r="CJ3" s="35"/>
      <c r="CK3" s="35"/>
      <c r="CL3" s="36" t="s">
        <v>15</v>
      </c>
      <c r="CM3" s="36"/>
      <c r="CN3" s="13"/>
      <c r="CO3" s="13"/>
      <c r="CP3" s="13"/>
      <c r="CQ3" s="14"/>
      <c r="CR3" s="14"/>
      <c r="CS3" s="217" t="s">
        <v>16</v>
      </c>
      <c r="CT3" s="34"/>
      <c r="CU3" s="217"/>
      <c r="CV3" s="35"/>
      <c r="CW3" s="35"/>
      <c r="CX3" s="36" t="s">
        <v>15</v>
      </c>
      <c r="CY3" s="36"/>
      <c r="CZ3" s="13"/>
      <c r="DA3" s="13"/>
      <c r="DB3" s="13"/>
      <c r="DC3" s="14"/>
      <c r="DD3" s="14"/>
      <c r="DE3" s="217" t="s">
        <v>16</v>
      </c>
      <c r="DF3" s="34"/>
      <c r="DG3" s="217"/>
      <c r="DH3" s="35"/>
      <c r="DI3" s="35"/>
      <c r="DJ3" s="36" t="s">
        <v>15</v>
      </c>
      <c r="DK3" s="36"/>
      <c r="DL3" s="13"/>
      <c r="DM3" s="13"/>
      <c r="DN3" s="13"/>
      <c r="DO3" s="14"/>
      <c r="DP3" s="14"/>
      <c r="DQ3" s="217" t="s">
        <v>16</v>
      </c>
      <c r="DR3" s="34"/>
      <c r="DS3" s="217"/>
      <c r="DT3" s="35"/>
      <c r="DU3" s="35"/>
      <c r="DV3" s="36" t="s">
        <v>15</v>
      </c>
      <c r="DW3" s="36"/>
      <c r="DX3" s="13"/>
      <c r="DY3" s="13"/>
      <c r="DZ3" s="13"/>
      <c r="EA3" s="14"/>
      <c r="EB3" s="14"/>
      <c r="EC3" s="217" t="s">
        <v>16</v>
      </c>
      <c r="ED3" s="34"/>
      <c r="EE3" s="217"/>
      <c r="EF3" s="35"/>
      <c r="EG3" s="35"/>
      <c r="EH3" s="36" t="s">
        <v>15</v>
      </c>
      <c r="EI3" s="36"/>
      <c r="EJ3" s="13"/>
      <c r="EK3" s="13"/>
      <c r="EL3" s="13"/>
      <c r="EM3" s="14"/>
      <c r="EN3" s="3"/>
      <c r="EW3" s="237" t="s">
        <v>17</v>
      </c>
      <c r="EX3" s="238"/>
      <c r="EY3" s="239"/>
      <c r="EZ3" s="240" t="s">
        <v>18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19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51.54 by Mark Southall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51.54</v>
      </c>
      <c r="AC5" s="49">
        <f>IF(AA5,MATCH(AB5,Z11:Z62,0),"")</f>
        <v>33</v>
      </c>
      <c r="AD5" s="49"/>
      <c r="AE5" s="47" t="str">
        <f>IF(AA5,VLOOKUP(MATCH(AB5,Z11:Z62,0),Competitors,3,FALSE),"")</f>
        <v>Mark Southall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54.81</v>
      </c>
      <c r="AN5" s="49">
        <f>IF(AL5,MATCH(AM5,AK11:AK62,0),"")</f>
        <v>12</v>
      </c>
      <c r="AO5" s="49"/>
      <c r="AP5" s="47" t="str">
        <f>IF(AL5,VLOOKUP(MATCH(AM5,AK11:AK62,0),Competitors,3,FALSE),"")</f>
        <v>Tom McPherson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54.91</v>
      </c>
      <c r="AZ5" s="49">
        <f>IF(AX5,MATCH(AY5,AW11:AW62,0),"")</f>
        <v>27</v>
      </c>
      <c r="BA5" s="49"/>
      <c r="BB5" s="47" t="str">
        <f>IF(AX5,VLOOKUP(MATCH(AY5,AW11:AW62,0),Competitors,3,FALSE),"")</f>
        <v>Mark Freeman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54.4</v>
      </c>
      <c r="BL5" s="49">
        <f>IF(BJ5,MATCH(BK5,BI11:BI62,0),"")</f>
        <v>16</v>
      </c>
      <c r="BM5" s="49"/>
      <c r="BN5" s="47" t="str">
        <f>IF(BJ5,VLOOKUP(MATCH(BK5,BI11:BI62,0),Competitors,3,FALSE),"")</f>
        <v>Mark Abbotts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>
        <f>IF(BV5,"Fastest","")</f>
      </c>
      <c r="BV5" s="47">
        <f>IF(SUM(BU11:BU62),1,0)</f>
        <v>0</v>
      </c>
      <c r="BW5" s="147">
        <f>IF(BV5,MIN(BV11:BV62),"")</f>
      </c>
      <c r="BX5" s="49">
        <f>IF(BV5,MATCH(BW5,BU11:BU62,0),"")</f>
      </c>
      <c r="BY5" s="49"/>
      <c r="BZ5" s="47">
        <f>IF(BV5,VLOOKUP(MATCH(BW5,BU11:BU62,0),Competitors,3,FALSE),"")</f>
      </c>
      <c r="CA5" s="47"/>
      <c r="CB5" s="47"/>
      <c r="CC5" s="47"/>
      <c r="CD5" s="47"/>
      <c r="CE5" s="46">
        <f>IF(BV5,VLOOKUP(MATCH(BW5,BV11:BV62,0),Competitors,6,FALSE),"")</f>
      </c>
      <c r="CF5" s="47"/>
      <c r="CG5" s="48">
        <f>IF(CH5,"Fastest","")</f>
      </c>
      <c r="CH5" s="47">
        <f>IF(SUM(CG11:CG62),1,0)</f>
        <v>0</v>
      </c>
      <c r="CI5" s="147">
        <f>IF(CH5,MIN(CH11:CH62),"")</f>
      </c>
      <c r="CJ5" s="49">
        <f>IF(CH5,MATCH(CI5,CG11:CG62,0),"")</f>
      </c>
      <c r="CK5" s="49"/>
      <c r="CL5" s="47">
        <f>IF(CH5,VLOOKUP(MATCH(CI5,CG11:CG62,0),Competitors,3,FALSE),"")</f>
      </c>
      <c r="CM5" s="47"/>
      <c r="CN5" s="47"/>
      <c r="CO5" s="47"/>
      <c r="CP5" s="47"/>
      <c r="CQ5" s="46">
        <f>IF(CH5,VLOOKUP(MATCH(CI5,CH11:CH62,0),Competitors,6,FALSE),"")</f>
      </c>
      <c r="CR5" s="47"/>
      <c r="CS5" s="48">
        <f>IF(CT5,"Fastest","")</f>
      </c>
      <c r="CT5" s="47">
        <f>IF(SUM(CS11:CS62),1,0)</f>
        <v>0</v>
      </c>
      <c r="CU5" s="147">
        <f>IF(CT5,MIN(CT11:CT62),"")</f>
      </c>
      <c r="CV5" s="49">
        <f>IF(CT5,MATCH(CU5,CS11:CS62,0),"")</f>
      </c>
      <c r="CW5" s="49"/>
      <c r="CX5" s="47">
        <f>IF(CT5,VLOOKUP(MATCH(CU5,CS11:CS62,0),Competitors,3,FALSE),"")</f>
      </c>
      <c r="CY5" s="47"/>
      <c r="CZ5" s="47"/>
      <c r="DA5" s="47"/>
      <c r="DB5" s="47"/>
      <c r="DC5" s="46">
        <f>IF(CT5,VLOOKUP(MATCH(CU5,CT11:CT62,0),Competitors,6,FALSE),"")</f>
      </c>
      <c r="DD5" s="47"/>
      <c r="DE5" s="48">
        <f>IF(DF5,"Fastest","")</f>
      </c>
      <c r="DF5" s="47">
        <f>IF(SUM(DE11:DE62),1,0)</f>
        <v>0</v>
      </c>
      <c r="DG5" s="147">
        <f>IF(DF5,MIN(DF11:DF62),"")</f>
      </c>
      <c r="DH5" s="49">
        <f>IF(DF5,MATCH(DG5,DE11:DE62,0),"")</f>
      </c>
      <c r="DI5" s="49"/>
      <c r="DJ5" s="47">
        <f>IF(DF5,VLOOKUP(MATCH(DG5,DE11:DE62,0),Competitors,3,FALSE),"")</f>
      </c>
      <c r="DK5" s="47"/>
      <c r="DL5" s="47"/>
      <c r="DM5" s="47"/>
      <c r="DN5" s="47"/>
      <c r="DO5" s="46">
        <f>IF(DF5,VLOOKUP(MATCH(DG5,DF11:DF62,0),Competitors,6,FALSE),"")</f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4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0</v>
      </c>
      <c r="FE5" s="26">
        <f>IF(SUM(FE11:FE61)&lt;&gt;0,1,0)</f>
        <v>0</v>
      </c>
      <c r="FF5" s="26">
        <f>IF(SUM(FF11:FF61)&lt;&gt;0,1,0)</f>
        <v>0</v>
      </c>
      <c r="FG5" s="26">
        <f>IF(SUM(FG11:FG61)&lt;&gt;0,1,0)</f>
        <v>0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r43c10</v>
      </c>
      <c r="K7" s="29"/>
      <c r="L7" s="29"/>
      <c r="M7" s="29" t="str">
        <f ca="1">"r"&amp;$AA$7&amp;"c"&amp;CELL("col",M7)</f>
        <v>r43c13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r43c19</v>
      </c>
      <c r="T7" s="29"/>
      <c r="U7" s="29"/>
      <c r="V7" s="29"/>
      <c r="W7" s="29" t="str">
        <f ca="1">"r"&amp;$AA$7&amp;"c"&amp;CELL("col",W7)</f>
        <v>r43c23</v>
      </c>
      <c r="X7" s="29"/>
      <c r="Y7" s="29"/>
      <c r="Z7" s="224"/>
      <c r="AA7" s="29">
        <f ca="1">CELL("row",A11)+MATCH(0,EP11:EP62,0)-2</f>
        <v>43</v>
      </c>
      <c r="AB7" s="51"/>
      <c r="AC7" s="37"/>
      <c r="AD7" s="29" t="str">
        <f ca="1">"r"&amp;$AA$7&amp;"c"&amp;CELL("col",AD7)</f>
        <v>r43c30</v>
      </c>
      <c r="AE7" s="29"/>
      <c r="AF7" s="29"/>
      <c r="AG7" s="29"/>
      <c r="AH7" s="29" t="str">
        <f ca="1">"r"&amp;$AA$7&amp;"c"&amp;CELL("col",AH7)</f>
        <v>r43c34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r43c41</v>
      </c>
      <c r="AP7" s="29"/>
      <c r="AQ7" s="29"/>
      <c r="AR7" s="29"/>
      <c r="AS7" s="29"/>
      <c r="AT7" s="29" t="str">
        <f ca="1">"r"&amp;$AA$7&amp;"c"&amp;CELL("col",AT7)</f>
        <v>r43c46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r43c53</v>
      </c>
      <c r="BB7" s="29"/>
      <c r="BC7" s="29"/>
      <c r="BD7" s="29"/>
      <c r="BE7" s="29"/>
      <c r="BF7" s="29" t="str">
        <f ca="1">"r"&amp;$AA$7&amp;"c"&amp;CELL("col",BF7)</f>
        <v>r43c58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r43c65</v>
      </c>
      <c r="BN7" s="29"/>
      <c r="BO7" s="29"/>
      <c r="BP7" s="29"/>
      <c r="BQ7" s="29"/>
      <c r="BR7" s="29" t="str">
        <f ca="1">"r"&amp;$AA$7&amp;"c"&amp;CELL("col",BR7)</f>
        <v>r43c70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r43c77</v>
      </c>
      <c r="BZ7" s="29"/>
      <c r="CA7" s="29"/>
      <c r="CB7" s="29"/>
      <c r="CC7" s="29"/>
      <c r="CD7" s="29" t="str">
        <f ca="1">"r"&amp;$AA$7&amp;"c"&amp;CELL("col",CD7)</f>
        <v>r43c82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r43c89</v>
      </c>
      <c r="CL7" s="29"/>
      <c r="CM7" s="29"/>
      <c r="CN7" s="29"/>
      <c r="CO7" s="29"/>
      <c r="CP7" s="29" t="str">
        <f ca="1">"r"&amp;$AA$7&amp;"c"&amp;CELL("col",CP7)</f>
        <v>r43c94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r43c101</v>
      </c>
      <c r="CX7" s="29"/>
      <c r="CY7" s="29"/>
      <c r="CZ7" s="29"/>
      <c r="DA7" s="29"/>
      <c r="DB7" s="29" t="str">
        <f ca="1">"r"&amp;$AA$7&amp;"c"&amp;CELL("col",DB7)</f>
        <v>r43c106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r43c113</v>
      </c>
      <c r="DJ7" s="29"/>
      <c r="DK7" s="29"/>
      <c r="DL7" s="29"/>
      <c r="DM7" s="29"/>
      <c r="DN7" s="29" t="str">
        <f ca="1">"r"&amp;$AA$7&amp;"c"&amp;CELL("col",DN7)</f>
        <v>r43c118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r43c125</v>
      </c>
      <c r="DV7" s="29"/>
      <c r="DW7" s="29"/>
      <c r="DX7" s="29"/>
      <c r="DY7" s="29"/>
      <c r="DZ7" s="29" t="str">
        <f ca="1">"r"&amp;$AA$7&amp;"c"&amp;CELL("col",DZ7)</f>
        <v>r43c130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r43c137</v>
      </c>
      <c r="EH7" s="29"/>
      <c r="EI7" s="29"/>
      <c r="EJ7" s="29"/>
      <c r="EK7" s="29"/>
      <c r="EL7" s="29" t="str">
        <f ca="1">"r"&amp;$AA$7&amp;"c"&amp;CELL("col",EL7)</f>
        <v>r43c142</v>
      </c>
      <c r="EM7" s="29"/>
      <c r="EN7" s="52"/>
      <c r="FO7" s="26" t="str">
        <f ca="1">"r"&amp;$AA$7&amp;"c"&amp;CELL("col",FO7)</f>
        <v>r43c171</v>
      </c>
      <c r="FV7" s="26" t="str">
        <f ca="1">"r"&amp;$AA$7&amp;"c"&amp;CELL("col",FV7)</f>
        <v>r43c178</v>
      </c>
      <c r="FX7" s="26" t="str">
        <f ca="1">"r"&amp;$AA$7&amp;"c"&amp;CELL("col",FX7)</f>
        <v>r43c180</v>
      </c>
    </row>
    <row r="8" spans="1:188" ht="17.25" customHeight="1">
      <c r="A8" s="214"/>
      <c r="B8" s="215" t="s">
        <v>20</v>
      </c>
      <c r="C8" s="218"/>
      <c r="D8" s="215"/>
      <c r="E8" s="215"/>
      <c r="F8" s="230">
        <v>4</v>
      </c>
      <c r="G8" s="231"/>
      <c r="H8" s="29"/>
      <c r="I8" s="57" t="s">
        <v>21</v>
      </c>
      <c r="J8" s="58"/>
      <c r="K8" s="59"/>
      <c r="L8" s="60" t="s">
        <v>0</v>
      </c>
      <c r="M8" s="61"/>
      <c r="N8" s="131"/>
      <c r="O8" s="62" t="s">
        <v>22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23</v>
      </c>
      <c r="AA8" s="63"/>
      <c r="AB8" s="64"/>
      <c r="AC8" s="65"/>
      <c r="AD8" s="65"/>
      <c r="AE8" s="63"/>
      <c r="AF8" s="63"/>
      <c r="AG8" s="66" t="s">
        <v>24</v>
      </c>
      <c r="AH8" s="67"/>
      <c r="AI8" s="68"/>
      <c r="AJ8" s="63"/>
      <c r="AK8" s="62" t="s">
        <v>25</v>
      </c>
      <c r="AL8" s="63"/>
      <c r="AM8" s="64"/>
      <c r="AN8" s="65"/>
      <c r="AO8" s="65"/>
      <c r="AP8" s="63"/>
      <c r="AQ8" s="63"/>
      <c r="AR8" s="66" t="s">
        <v>24</v>
      </c>
      <c r="AS8" s="67"/>
      <c r="AT8" s="67"/>
      <c r="AU8" s="68"/>
      <c r="AV8" s="63"/>
      <c r="AW8" s="62" t="s">
        <v>26</v>
      </c>
      <c r="AX8" s="63"/>
      <c r="AY8" s="64"/>
      <c r="AZ8" s="65"/>
      <c r="BA8" s="65"/>
      <c r="BB8" s="63"/>
      <c r="BC8" s="63"/>
      <c r="BD8" s="66" t="s">
        <v>24</v>
      </c>
      <c r="BE8" s="67"/>
      <c r="BF8" s="67"/>
      <c r="BG8" s="68"/>
      <c r="BH8" s="63"/>
      <c r="BI8" s="62" t="s">
        <v>27</v>
      </c>
      <c r="BJ8" s="63"/>
      <c r="BK8" s="64"/>
      <c r="BL8" s="65"/>
      <c r="BM8" s="65"/>
      <c r="BN8" s="63"/>
      <c r="BO8" s="63"/>
      <c r="BP8" s="66" t="s">
        <v>24</v>
      </c>
      <c r="BQ8" s="67"/>
      <c r="BR8" s="67"/>
      <c r="BS8" s="68"/>
      <c r="BT8" s="63"/>
      <c r="BU8" s="62" t="s">
        <v>28</v>
      </c>
      <c r="BV8" s="63"/>
      <c r="BW8" s="64"/>
      <c r="BX8" s="65"/>
      <c r="BY8" s="65"/>
      <c r="BZ8" s="63"/>
      <c r="CA8" s="63"/>
      <c r="CB8" s="66" t="s">
        <v>24</v>
      </c>
      <c r="CC8" s="67"/>
      <c r="CD8" s="67"/>
      <c r="CE8" s="68"/>
      <c r="CF8" s="63"/>
      <c r="CG8" s="62" t="s">
        <v>29</v>
      </c>
      <c r="CH8" s="63"/>
      <c r="CI8" s="64"/>
      <c r="CJ8" s="65"/>
      <c r="CK8" s="65"/>
      <c r="CL8" s="63"/>
      <c r="CM8" s="63"/>
      <c r="CN8" s="66" t="s">
        <v>24</v>
      </c>
      <c r="CO8" s="67"/>
      <c r="CP8" s="67"/>
      <c r="CQ8" s="68"/>
      <c r="CR8" s="63"/>
      <c r="CS8" s="62" t="s">
        <v>30</v>
      </c>
      <c r="CT8" s="63"/>
      <c r="CU8" s="64"/>
      <c r="CV8" s="65"/>
      <c r="CW8" s="65"/>
      <c r="CX8" s="63"/>
      <c r="CY8" s="63"/>
      <c r="CZ8" s="66" t="s">
        <v>24</v>
      </c>
      <c r="DA8" s="67"/>
      <c r="DB8" s="67"/>
      <c r="DC8" s="68"/>
      <c r="DD8" s="63"/>
      <c r="DE8" s="62" t="s">
        <v>31</v>
      </c>
      <c r="DF8" s="63"/>
      <c r="DG8" s="64"/>
      <c r="DH8" s="65"/>
      <c r="DI8" s="65"/>
      <c r="DJ8" s="63"/>
      <c r="DK8" s="63"/>
      <c r="DL8" s="66" t="s">
        <v>24</v>
      </c>
      <c r="DM8" s="67"/>
      <c r="DN8" s="67"/>
      <c r="DO8" s="68"/>
      <c r="DP8" s="63"/>
      <c r="DQ8" s="62" t="s">
        <v>32</v>
      </c>
      <c r="DR8" s="63"/>
      <c r="DS8" s="64"/>
      <c r="DT8" s="65"/>
      <c r="DU8" s="65"/>
      <c r="DV8" s="63"/>
      <c r="DW8" s="63"/>
      <c r="DX8" s="66" t="s">
        <v>24</v>
      </c>
      <c r="DY8" s="67"/>
      <c r="DZ8" s="67"/>
      <c r="EA8" s="68"/>
      <c r="EB8" s="63"/>
      <c r="EC8" s="62" t="s">
        <v>33</v>
      </c>
      <c r="ED8" s="63"/>
      <c r="EE8" s="64"/>
      <c r="EF8" s="65"/>
      <c r="EG8" s="65"/>
      <c r="EH8" s="63"/>
      <c r="EI8" s="63"/>
      <c r="EJ8" s="66" t="s">
        <v>24</v>
      </c>
      <c r="EK8" s="67"/>
      <c r="EL8" s="67"/>
      <c r="EM8" s="68"/>
      <c r="EN8" s="69"/>
      <c r="EQ8" s="234" t="s">
        <v>34</v>
      </c>
      <c r="ER8" s="233"/>
      <c r="ES8" s="233"/>
      <c r="ET8" s="233"/>
      <c r="EU8" s="233"/>
      <c r="EV8" s="233"/>
      <c r="EW8" s="233"/>
      <c r="EX8" s="233"/>
      <c r="EY8" s="236"/>
      <c r="EZ8" s="235" t="s">
        <v>35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36</v>
      </c>
      <c r="B10" s="84" t="s">
        <v>37</v>
      </c>
      <c r="C10" s="85" t="s">
        <v>38</v>
      </c>
      <c r="D10" s="85" t="s">
        <v>39</v>
      </c>
      <c r="E10" s="85" t="s">
        <v>40</v>
      </c>
      <c r="F10" s="85" t="s">
        <v>41</v>
      </c>
      <c r="G10" s="85" t="s">
        <v>0</v>
      </c>
      <c r="H10" s="85"/>
      <c r="I10" s="86" t="s">
        <v>42</v>
      </c>
      <c r="J10" s="87"/>
      <c r="K10" s="88" t="s">
        <v>43</v>
      </c>
      <c r="L10" s="86" t="s">
        <v>42</v>
      </c>
      <c r="M10" s="88"/>
      <c r="N10" s="88" t="s">
        <v>43</v>
      </c>
      <c r="O10" s="89" t="s">
        <v>44</v>
      </c>
      <c r="P10" s="89"/>
      <c r="Q10" s="89" t="s">
        <v>45</v>
      </c>
      <c r="R10" s="89" t="s">
        <v>46</v>
      </c>
      <c r="S10" s="84" t="s">
        <v>47</v>
      </c>
      <c r="T10" s="84" t="s">
        <v>48</v>
      </c>
      <c r="U10" s="90"/>
      <c r="V10" s="91"/>
      <c r="W10" s="92"/>
      <c r="X10" s="92"/>
      <c r="Y10" s="93"/>
      <c r="Z10" s="245" t="s">
        <v>44</v>
      </c>
      <c r="AA10" s="89"/>
      <c r="AB10" s="89" t="s">
        <v>45</v>
      </c>
      <c r="AC10" s="89" t="s">
        <v>46</v>
      </c>
      <c r="AD10" s="84" t="s">
        <v>47</v>
      </c>
      <c r="AE10" s="84" t="s">
        <v>49</v>
      </c>
      <c r="AF10" s="90"/>
      <c r="AG10" s="91" t="s">
        <v>50</v>
      </c>
      <c r="AH10" s="92" t="s">
        <v>51</v>
      </c>
      <c r="AI10" s="92" t="s">
        <v>52</v>
      </c>
      <c r="AJ10" s="93"/>
      <c r="AK10" s="89" t="s">
        <v>44</v>
      </c>
      <c r="AL10" s="89"/>
      <c r="AM10" s="89" t="s">
        <v>45</v>
      </c>
      <c r="AN10" s="89" t="s">
        <v>46</v>
      </c>
      <c r="AO10" s="84" t="s">
        <v>47</v>
      </c>
      <c r="AP10" s="84" t="s">
        <v>53</v>
      </c>
      <c r="AQ10" s="90"/>
      <c r="AR10" s="91" t="s">
        <v>50</v>
      </c>
      <c r="AS10" s="92" t="s">
        <v>54</v>
      </c>
      <c r="AT10" s="92" t="s">
        <v>51</v>
      </c>
      <c r="AU10" s="92" t="s">
        <v>55</v>
      </c>
      <c r="AV10" s="93"/>
      <c r="AW10" s="89" t="s">
        <v>44</v>
      </c>
      <c r="AX10" s="89"/>
      <c r="AY10" s="89" t="s">
        <v>45</v>
      </c>
      <c r="AZ10" s="89" t="s">
        <v>46</v>
      </c>
      <c r="BA10" s="84" t="s">
        <v>47</v>
      </c>
      <c r="BB10" s="84" t="s">
        <v>56</v>
      </c>
      <c r="BC10" s="90"/>
      <c r="BD10" s="91" t="s">
        <v>50</v>
      </c>
      <c r="BE10" s="92" t="s">
        <v>54</v>
      </c>
      <c r="BF10" s="92" t="s">
        <v>51</v>
      </c>
      <c r="BG10" s="92" t="s">
        <v>57</v>
      </c>
      <c r="BH10" s="93"/>
      <c r="BI10" s="89" t="s">
        <v>44</v>
      </c>
      <c r="BJ10" s="94"/>
      <c r="BK10" s="89" t="s">
        <v>45</v>
      </c>
      <c r="BL10" s="89" t="s">
        <v>46</v>
      </c>
      <c r="BM10" s="84" t="s">
        <v>47</v>
      </c>
      <c r="BN10" s="84" t="s">
        <v>58</v>
      </c>
      <c r="BO10" s="90"/>
      <c r="BP10" s="91" t="s">
        <v>50</v>
      </c>
      <c r="BQ10" s="92" t="s">
        <v>54</v>
      </c>
      <c r="BR10" s="89" t="s">
        <v>51</v>
      </c>
      <c r="BS10" s="92" t="s">
        <v>59</v>
      </c>
      <c r="BT10" s="93"/>
      <c r="BU10" s="89" t="s">
        <v>44</v>
      </c>
      <c r="BV10" s="94"/>
      <c r="BW10" s="89" t="s">
        <v>45</v>
      </c>
      <c r="BX10" s="89" t="s">
        <v>46</v>
      </c>
      <c r="BY10" s="84" t="s">
        <v>47</v>
      </c>
      <c r="BZ10" s="84" t="s">
        <v>60</v>
      </c>
      <c r="CA10" s="90"/>
      <c r="CB10" s="91" t="s">
        <v>50</v>
      </c>
      <c r="CC10" s="92" t="s">
        <v>54</v>
      </c>
      <c r="CD10" s="95" t="s">
        <v>51</v>
      </c>
      <c r="CE10" s="92" t="s">
        <v>61</v>
      </c>
      <c r="CF10" s="93"/>
      <c r="CG10" s="89" t="s">
        <v>44</v>
      </c>
      <c r="CH10" s="94"/>
      <c r="CI10" s="89" t="s">
        <v>45</v>
      </c>
      <c r="CJ10" s="89" t="s">
        <v>46</v>
      </c>
      <c r="CK10" s="84" t="s">
        <v>47</v>
      </c>
      <c r="CL10" s="84" t="s">
        <v>62</v>
      </c>
      <c r="CM10" s="90"/>
      <c r="CN10" s="91" t="s">
        <v>50</v>
      </c>
      <c r="CO10" s="92" t="s">
        <v>54</v>
      </c>
      <c r="CP10" s="95" t="s">
        <v>51</v>
      </c>
      <c r="CQ10" s="92" t="s">
        <v>63</v>
      </c>
      <c r="CR10" s="93"/>
      <c r="CS10" s="89" t="s">
        <v>44</v>
      </c>
      <c r="CT10" s="94"/>
      <c r="CU10" s="89" t="s">
        <v>45</v>
      </c>
      <c r="CV10" s="89" t="s">
        <v>46</v>
      </c>
      <c r="CW10" s="84" t="s">
        <v>47</v>
      </c>
      <c r="CX10" s="84" t="s">
        <v>64</v>
      </c>
      <c r="CY10" s="90"/>
      <c r="CZ10" s="91" t="s">
        <v>50</v>
      </c>
      <c r="DA10" s="92" t="s">
        <v>54</v>
      </c>
      <c r="DB10" s="95" t="s">
        <v>51</v>
      </c>
      <c r="DC10" s="92" t="s">
        <v>65</v>
      </c>
      <c r="DD10" s="93"/>
      <c r="DE10" s="89" t="s">
        <v>44</v>
      </c>
      <c r="DF10" s="94"/>
      <c r="DG10" s="89" t="s">
        <v>45</v>
      </c>
      <c r="DH10" s="89" t="s">
        <v>46</v>
      </c>
      <c r="DI10" s="84" t="s">
        <v>47</v>
      </c>
      <c r="DJ10" s="84" t="s">
        <v>66</v>
      </c>
      <c r="DK10" s="90"/>
      <c r="DL10" s="91" t="s">
        <v>50</v>
      </c>
      <c r="DM10" s="92" t="s">
        <v>54</v>
      </c>
      <c r="DN10" s="95" t="s">
        <v>51</v>
      </c>
      <c r="DO10" s="92" t="s">
        <v>67</v>
      </c>
      <c r="DP10" s="93"/>
      <c r="DQ10" s="89" t="s">
        <v>44</v>
      </c>
      <c r="DR10" s="94"/>
      <c r="DS10" s="89" t="s">
        <v>45</v>
      </c>
      <c r="DT10" s="89" t="s">
        <v>46</v>
      </c>
      <c r="DU10" s="84" t="s">
        <v>47</v>
      </c>
      <c r="DV10" s="84" t="s">
        <v>68</v>
      </c>
      <c r="DW10" s="90"/>
      <c r="DX10" s="91" t="s">
        <v>50</v>
      </c>
      <c r="DY10" s="92" t="s">
        <v>54</v>
      </c>
      <c r="DZ10" s="95" t="s">
        <v>51</v>
      </c>
      <c r="EA10" s="92" t="s">
        <v>69</v>
      </c>
      <c r="EB10" s="93"/>
      <c r="EC10" s="89" t="s">
        <v>44</v>
      </c>
      <c r="ED10" s="94"/>
      <c r="EE10" s="89" t="s">
        <v>45</v>
      </c>
      <c r="EF10" s="89" t="s">
        <v>46</v>
      </c>
      <c r="EG10" s="84" t="s">
        <v>47</v>
      </c>
      <c r="EH10" s="84" t="s">
        <v>70</v>
      </c>
      <c r="EI10" s="90"/>
      <c r="EJ10" s="91" t="s">
        <v>50</v>
      </c>
      <c r="EK10" s="92" t="s">
        <v>54</v>
      </c>
      <c r="EL10" s="95" t="s">
        <v>51</v>
      </c>
      <c r="EM10" s="92" t="s">
        <v>71</v>
      </c>
      <c r="EN10" s="96"/>
      <c r="EP10" s="97" t="s">
        <v>72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73</v>
      </c>
      <c r="FM10" s="98" t="s">
        <v>74</v>
      </c>
      <c r="FN10" s="98" t="s">
        <v>75</v>
      </c>
      <c r="FO10" s="98" t="s">
        <v>76</v>
      </c>
      <c r="FP10" s="98" t="s">
        <v>77</v>
      </c>
      <c r="FQ10" s="98" t="s">
        <v>73</v>
      </c>
      <c r="FR10" s="98" t="s">
        <v>74</v>
      </c>
      <c r="FS10" s="98" t="s">
        <v>75</v>
      </c>
      <c r="FT10" s="98" t="s">
        <v>78</v>
      </c>
      <c r="FU10" s="98" t="s">
        <v>79</v>
      </c>
      <c r="FV10" s="98" t="s">
        <v>80</v>
      </c>
      <c r="FW10" s="98"/>
      <c r="FX10" s="98" t="s">
        <v>81</v>
      </c>
      <c r="FY10" s="98" t="s">
        <v>82</v>
      </c>
      <c r="FZ10" s="98" t="s">
        <v>83</v>
      </c>
      <c r="GA10" s="98" t="s">
        <v>84</v>
      </c>
      <c r="GB10" s="98"/>
      <c r="GC10" s="98" t="s">
        <v>85</v>
      </c>
      <c r="GD10" s="99" t="s">
        <v>86</v>
      </c>
      <c r="GE10" s="98"/>
      <c r="GF10" s="98"/>
      <c r="GG10" s="100" t="s">
        <v>38</v>
      </c>
      <c r="GH10" s="98" t="s">
        <v>87</v>
      </c>
      <c r="GI10" s="98" t="s">
        <v>87</v>
      </c>
      <c r="GJ10" s="98" t="s">
        <v>87</v>
      </c>
      <c r="GK10" s="98" t="s">
        <v>87</v>
      </c>
      <c r="GL10" s="101" t="s">
        <v>88</v>
      </c>
      <c r="GM10" s="98" t="s">
        <v>89</v>
      </c>
      <c r="GN10" s="98"/>
    </row>
    <row r="11" spans="1:195" ht="12.75">
      <c r="A11" s="16">
        <v>1</v>
      </c>
      <c r="B11" s="17"/>
      <c r="C11" s="18" t="s">
        <v>102</v>
      </c>
      <c r="D11" s="19"/>
      <c r="E11" s="168"/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2623.0999999999995</v>
      </c>
      <c r="J11" s="30">
        <f>AD11+AO11+BA11+BM11+BY11+CK11+CW11+DI11+DU11+EG11-(MIN(EZ11:FI11)*$EY$2)</f>
        <v>2623.0999999999995</v>
      </c>
      <c r="K11" s="139">
        <f ca="1">IF(I11&lt;&gt;"",RANK(I11,J$11:INDIRECT(J$7,FALSE)),"")</f>
        <v>13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59.18</v>
      </c>
      <c r="AA11" s="103">
        <f>IF(Z11,Z11,"")</f>
        <v>59.18</v>
      </c>
      <c r="AB11" s="20"/>
      <c r="AC11" s="104">
        <f>IF(Z11&gt;0,ROUND((1000*AB$5)/Z11,1),IF(Z11="","",0))</f>
        <v>870.9</v>
      </c>
      <c r="AD11" s="104">
        <f>IF(AC11&lt;&gt;"",AC11-AB11,-AB11)</f>
        <v>870.9</v>
      </c>
      <c r="AE11" s="105">
        <f ca="1">IF(OR(Z11&lt;&gt;"",AB11&lt;&gt;""),RANK(AD11,AD$11:INDIRECT(AD$7,FALSE)),"")</f>
        <v>6</v>
      </c>
      <c r="AF11" s="106"/>
      <c r="AG11" s="107">
        <f>IF(OR(Z11&lt;&gt;"",AB11&lt;&gt;""),AD11,"")</f>
        <v>870.9</v>
      </c>
      <c r="AH11" s="107">
        <f>IF(AD11,AD11,0)</f>
        <v>870.9</v>
      </c>
      <c r="AI11" s="108">
        <f ca="1">IF(OR(Z11&lt;&gt;"",AB11&lt;&gt;""),RANK(AH11,AH$11:INDIRECT(AH$7,FALSE)),"")</f>
        <v>6</v>
      </c>
      <c r="AJ11" s="109"/>
      <c r="AK11" s="4">
        <v>59.41</v>
      </c>
      <c r="AL11" s="103">
        <f aca="true" t="shared" si="2" ref="AL11:AL27">IF(AK11,AK11,"")</f>
        <v>59.41</v>
      </c>
      <c r="AM11" s="20"/>
      <c r="AN11" s="104">
        <f>IF(AK11&gt;0,ROUND((1000*AM$5)/AK11,1),IF(AK11="","",0))</f>
        <v>922.6</v>
      </c>
      <c r="AO11" s="104">
        <f>IF(AN11&lt;&gt;"",AN11-AM11,-AM11)</f>
        <v>922.6</v>
      </c>
      <c r="AP11" s="105">
        <f ca="1">IF(OR(AK11&lt;&gt;"",AM11&lt;&gt;""),RANK(AO11,AO$11:INDIRECT(AO$7,FALSE)),"")</f>
        <v>9</v>
      </c>
      <c r="AQ11" s="106"/>
      <c r="AR11" s="107">
        <f aca="true" t="shared" si="3" ref="AR11:AR42">IF(OR(AK11&lt;&gt;"",AM11&lt;&gt;""),AD11+AO11-IF($F$8&lt;3,EQ11,0),"")</f>
        <v>1793.5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1793.5</v>
      </c>
      <c r="AU11" s="108">
        <f ca="1">IF(OR(AK11&lt;&gt;"",AM11&lt;&gt;""),RANK(AT11,AT$11:INDIRECT(AT$7,FALSE)),"")</f>
        <v>5</v>
      </c>
      <c r="AV11" s="109"/>
      <c r="AW11" s="4">
        <v>71.11</v>
      </c>
      <c r="AX11" s="103">
        <f aca="true" t="shared" si="5" ref="AX11:AX26">IF(AW11,AW11,"")</f>
        <v>71.11</v>
      </c>
      <c r="AY11" s="20"/>
      <c r="AZ11" s="104">
        <f>IF(AW11&gt;0,ROUND((1000*AY$5)/AW11,1),IF(AW11="","",0))</f>
        <v>772.2</v>
      </c>
      <c r="BA11" s="104">
        <f>IF(AZ11&lt;&gt;"",AZ11-AY11,-AY11)</f>
        <v>772.2</v>
      </c>
      <c r="BB11" s="105">
        <f ca="1">IF(OR(AW11&lt;&gt;"",AY11&lt;&gt;""),RANK(BA11,BA$11:INDIRECT(BA$7,FALSE)),"")</f>
        <v>23</v>
      </c>
      <c r="BC11" s="106"/>
      <c r="BD11" s="107">
        <f aca="true" t="shared" si="6" ref="BD11:BD42">IF(OR(AW11&lt;&gt;"",AY11&lt;&gt;""),AD11+AO11+BA11-IF($F$8&lt;4,ER11,0),"")</f>
        <v>2565.7</v>
      </c>
      <c r="BE11" s="110">
        <f>IF(AND($F$8&lt;4,BD11&lt;&gt;""),HLOOKUP(MATCH(ER11,EZ11:FB11,0),Discards,1,FALSE),"")</f>
      </c>
      <c r="BF11" s="107">
        <f>IF(OR(AW11&lt;&gt;"",AY11&lt;&gt;""),BD11,0)</f>
        <v>2565.7</v>
      </c>
      <c r="BG11" s="108">
        <f ca="1">IF(OR(AW11&lt;&gt;"",AY11&lt;&gt;""),RANK(BF11,BF$11:INDIRECT(BF$7,FALSE)),"")</f>
        <v>11</v>
      </c>
      <c r="BH11" s="109"/>
      <c r="BI11" s="4">
        <v>65.57</v>
      </c>
      <c r="BJ11" s="103">
        <f aca="true" t="shared" si="7" ref="BJ11:BJ26">IF(BI11,BI11,"")</f>
        <v>65.57</v>
      </c>
      <c r="BK11" s="20"/>
      <c r="BL11" s="104">
        <f>IF(BI11&gt;0,ROUND((1000*BK$5)/BI11,1),IF(BI11="","",0))</f>
        <v>829.6</v>
      </c>
      <c r="BM11" s="104">
        <f>IF(BL11&lt;&gt;"",BL11-BK11,-BK11)</f>
        <v>829.6</v>
      </c>
      <c r="BN11" s="105">
        <f ca="1">IF(OR(BI11&lt;&gt;"",BK11&lt;&gt;""),RANK(BM11,BM$11:INDIRECT(BM$7,FALSE)),"")</f>
        <v>16</v>
      </c>
      <c r="BO11" s="106"/>
      <c r="BP11" s="107">
        <f aca="true" t="shared" si="8" ref="BP11:BP42">IF(OR(BI11&lt;&gt;"",BK11&lt;&gt;""),AD11+AO11+BA11+BM11-IF($F$8&lt;5,ES11,0),"")</f>
        <v>2623.0999999999995</v>
      </c>
      <c r="BQ11" s="110">
        <f>IF(AND($F$8&lt;5,BP11&lt;&gt;""),HLOOKUP(MATCH(ES11,EZ11:FC11,0),Discards,1,FALSE),"")</f>
        <v>3</v>
      </c>
      <c r="BR11" s="107">
        <f>IF(OR(BI11&lt;&gt;"",BK11&lt;&gt;""),BP11,0)</f>
        <v>2623.0999999999995</v>
      </c>
      <c r="BS11" s="108">
        <f ca="1">IF(OR(BI11&lt;&gt;"",BK11&lt;&gt;""),RANK(BR11,BR$11:INDIRECT(BR$7,FALSE)),"")</f>
        <v>13</v>
      </c>
      <c r="BT11" s="109"/>
      <c r="BU11" s="4"/>
      <c r="BV11" s="103">
        <f aca="true" t="shared" si="9" ref="BV11:BV26">IF(BU11,BU11,"")</f>
      </c>
      <c r="BW11" s="20"/>
      <c r="BX11" s="104">
        <f>IF(BU11&gt;0,ROUND((1000*BW$5)/BU11,1),IF(BU11="","",0))</f>
      </c>
      <c r="BY11" s="104">
        <f>IF(BX11&lt;&gt;"",BX11-BW11,-BW11)</f>
        <v>0</v>
      </c>
      <c r="BZ11" s="105">
        <f ca="1">IF(OR(BU11&lt;&gt;"",BW11&lt;&gt;""),RANK(BY11,BY$11:INDIRECT(BY$7,FALSE)),"")</f>
      </c>
      <c r="CA11" s="106"/>
      <c r="CB11" s="107">
        <f aca="true" t="shared" si="10" ref="CB11:CB42">IF(OR(BU11&lt;&gt;"",BW11&lt;&gt;""),AD11+AO11+BA11+BM11+BY11-IF($F$8&lt;6,ET11,0),"")</f>
      </c>
      <c r="CC11" s="110">
        <f>IF(AND($F$8&lt;6,CB11&lt;&gt;""),HLOOKUP(MATCH(ET11,EZ11:FD11,0),Discards,1,FALSE),"")</f>
      </c>
      <c r="CD11" s="107">
        <f>IF(OR(BU11&lt;&gt;"",BW11&lt;&gt;""),CB11,0)</f>
        <v>0</v>
      </c>
      <c r="CE11" s="108">
        <f ca="1">IF(OR(BU11&lt;&gt;"",BW11&lt;&gt;""),RANK(CD11,CD$11:INDIRECT(CD$7,FALSE)),"")</f>
      </c>
      <c r="CF11" s="109"/>
      <c r="CG11" s="4"/>
      <c r="CH11" s="103">
        <f aca="true" t="shared" si="11" ref="CH11:CH26">IF(CG11,CG11,"")</f>
      </c>
      <c r="CI11" s="20"/>
      <c r="CJ11" s="104">
        <f>IF(CG11&gt;0,ROUND((1000*CI$5)/CG11,1),IF(CG11="","",0))</f>
      </c>
      <c r="CK11" s="104">
        <f>IF(CJ11&lt;&gt;"",CJ11-CI11,-CI11)</f>
        <v>0</v>
      </c>
      <c r="CL11" s="105">
        <f ca="1">IF(OR(CG11&lt;&gt;"",CI11&lt;&gt;""),RANK(CK11,CK$11:INDIRECT(CK$7,FALSE)),"")</f>
      </c>
      <c r="CM11" s="106"/>
      <c r="CN11" s="107">
        <f aca="true" t="shared" si="12" ref="CN11:CN42">IF(OR(CG11&lt;&gt;"",CI11&lt;&gt;""),AD11+AO11+BA11+BM11+BY11+CK11-IF($F$8&lt;7,EU11,0),"")</f>
      </c>
      <c r="CO11" s="110">
        <f>IF(AND($F$8&lt;7,CN11&lt;&gt;""),HLOOKUP(MATCH(EU11,EZ11:FE11,0),Discards,1,FALSE),"")</f>
      </c>
      <c r="CP11" s="107">
        <f>IF(OR(CG11&lt;&gt;"",CI11&lt;&gt;""),CN11,0)</f>
        <v>0</v>
      </c>
      <c r="CQ11" s="108">
        <f ca="1">IF(OR(CG11&lt;&gt;"",CI11&lt;&gt;""),RANK(CP11,CP$11:INDIRECT(CP$7,FALSE)),"")</f>
      </c>
      <c r="CR11" s="109"/>
      <c r="CS11" s="4"/>
      <c r="CT11" s="103">
        <f aca="true" t="shared" si="13" ref="CT11:CT26">IF(CS11,CS11,"")</f>
      </c>
      <c r="CU11" s="20"/>
      <c r="CV11" s="104">
        <f>IF(CS11&gt;0,ROUND((1000*CU$5)/CS11,1),IF(CS11="","",0))</f>
      </c>
      <c r="CW11" s="104">
        <f>IF(CV11&lt;&gt;"",CV11-CU11,-CU11)</f>
        <v>0</v>
      </c>
      <c r="CX11" s="105">
        <f ca="1">IF(OR(CS11&lt;&gt;"",CU11&lt;&gt;""),RANK(CW11,CW$11:INDIRECT(CW$7,FALSE)),"")</f>
      </c>
      <c r="CY11" s="106"/>
      <c r="CZ11" s="107">
        <f aca="true" t="shared" si="14" ref="CZ11:CZ42">IF(OR(CS11&lt;&gt;"",CU11&lt;&gt;""),AD11+AO11+BA11+BM11+BY11+CK11+CW11-IF($F$8&lt;8,EV11,0),"")</f>
      </c>
      <c r="DA11" s="110">
        <f>IF(AND($F$8&lt;8,CZ11&lt;&gt;""),HLOOKUP(MATCH(EV11,EZ11:FF11,0),Discards,1,FALSE),"")</f>
      </c>
      <c r="DB11" s="107">
        <f>IF(OR(CS11&lt;&gt;"",CU11&lt;&gt;""),CZ11,0)</f>
        <v>0</v>
      </c>
      <c r="DC11" s="108">
        <f ca="1">IF(OR(CS11&lt;&gt;"",CU11&lt;&gt;""),RANK(DB11,DB$11:INDIRECT(DB$7,FALSE)),"")</f>
      </c>
      <c r="DD11" s="109"/>
      <c r="DE11" s="4"/>
      <c r="DF11" s="103">
        <f aca="true" t="shared" si="15" ref="DF11:DF26">IF(DE11,DE11,"")</f>
      </c>
      <c r="DG11" s="20"/>
      <c r="DH11" s="104">
        <f>IF(DE11&gt;0,ROUND((1000*DG$5)/DE11,1),IF(DE11="","",0))</f>
      </c>
      <c r="DI11" s="104">
        <f>IF(DH11&lt;&gt;"",DH11-DG11,-DG11)</f>
        <v>0</v>
      </c>
      <c r="DJ11" s="105">
        <f ca="1">IF(OR(DE11&lt;&gt;"",DG11&lt;&gt;""),RANK(DI11,DI$11:INDIRECT(DI$7,FALSE)),"")</f>
      </c>
      <c r="DK11" s="106"/>
      <c r="DL11" s="107">
        <f aca="true" t="shared" si="16" ref="DL11:DL42">IF(OR(DE11&lt;&gt;"",DG11&lt;&gt;""),AD11+AO11+BA11+BM11+BY11+CK11+CW11+DI11-IF($F$8&lt;9,EW11,0),"")</f>
      </c>
      <c r="DM11" s="110">
        <f>IF(AND($F$8&lt;9,DL11&lt;&gt;""),HLOOKUP(MATCH(EW11,EZ11:FG11,0),Discards,1,FALSE),"")</f>
      </c>
      <c r="DN11" s="107">
        <f>IF(OR(DE11&lt;&gt;"",DG11&lt;&gt;""),DL11,0)</f>
        <v>0</v>
      </c>
      <c r="DO11" s="108">
        <f ca="1">IF(OR(DE11&lt;&gt;"",DG11&lt;&gt;""),RANK(DN11,DN$11:INDIRECT(DN$7,FALSE)),"")</f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870.9</v>
      </c>
      <c r="ER11" s="28">
        <f>MIN($EZ11:FB11)</f>
        <v>772.2</v>
      </c>
      <c r="ES11" s="28">
        <f>MIN($EZ11:FC11)</f>
        <v>772.2</v>
      </c>
      <c r="ET11" s="28">
        <f>MIN($EZ11:FD11)</f>
        <v>772.2</v>
      </c>
      <c r="EU11" s="28">
        <f>MIN($EZ11:FE11)</f>
        <v>772.2</v>
      </c>
      <c r="EV11" s="28">
        <f>MIN($EZ11:FF11)</f>
        <v>772.2</v>
      </c>
      <c r="EW11" s="28">
        <f>MIN($EZ11:FG11)</f>
        <v>772.2</v>
      </c>
      <c r="EX11" s="28">
        <f>MIN($EZ11:FH11)</f>
        <v>772.2</v>
      </c>
      <c r="EY11" s="28">
        <f>MIN($EZ11:FI11)</f>
        <v>772.2</v>
      </c>
      <c r="EZ11" s="28">
        <f aca="true" t="shared" si="22" ref="EZ11:EZ42">AC11</f>
        <v>870.9</v>
      </c>
      <c r="FA11" s="28">
        <f aca="true" t="shared" si="23" ref="FA11:FA42">AN11</f>
        <v>922.6</v>
      </c>
      <c r="FB11" s="28">
        <f aca="true" t="shared" si="24" ref="FB11:FB42">AZ11</f>
        <v>772.2</v>
      </c>
      <c r="FC11" s="28">
        <f aca="true" t="shared" si="25" ref="FC11:FC42">BL11</f>
        <v>829.6</v>
      </c>
      <c r="FD11" s="28">
        <f aca="true" t="shared" si="26" ref="FD11:FD42">BX11</f>
      </c>
      <c r="FE11" s="28">
        <f aca="true" t="shared" si="27" ref="FE11:FE42">CJ11</f>
      </c>
      <c r="FF11" s="28">
        <f aca="true" t="shared" si="28" ref="FF11:FF42">CV11</f>
      </c>
      <c r="FG11" s="28">
        <f aca="true" t="shared" si="29" ref="FG11:FG42">DH11</f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103</v>
      </c>
      <c r="D12" s="19"/>
      <c r="E12" s="18"/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2290.4000000000005</v>
      </c>
      <c r="J12" s="30">
        <f>AD12+AO12+BA12+BM12+BY12+CK12+CW12+DI12+DU12+EG12-(MIN(EZ12:FI12)*$EY$2)</f>
        <v>2290.4000000000005</v>
      </c>
      <c r="K12" s="139">
        <f ca="1">IF(I12&lt;&gt;"",RANK(I12,J$11:INDIRECT(J$7,FALSE)),"")</f>
        <v>26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75.66</v>
      </c>
      <c r="AA12" s="103">
        <f aca="true" t="shared" si="42" ref="AA12:AA27">IF(Z12,Z12,"")</f>
        <v>75.66</v>
      </c>
      <c r="AB12" s="20"/>
      <c r="AC12" s="104">
        <f aca="true" t="shared" si="43" ref="AC12:AC27">IF(Z12&gt;0,ROUND((1000*AB$5)/Z12,1),IF(Z12="","",0))</f>
        <v>681.2</v>
      </c>
      <c r="AD12" s="104">
        <f aca="true" t="shared" si="44" ref="AD12:AD27">IF(AC12&lt;&gt;"",AC12-AB12,-AB12)</f>
        <v>681.2</v>
      </c>
      <c r="AE12" s="105">
        <f ca="1">IF(OR(Z12&lt;&gt;"",AB12&lt;&gt;""),RANK(AD12,AD$11:INDIRECT(AD$7,FALSE)),"")</f>
        <v>23</v>
      </c>
      <c r="AF12" s="106"/>
      <c r="AG12" s="107">
        <f aca="true" t="shared" si="45" ref="AG12:AG27">IF(OR(Z12&lt;&gt;"",AB12&lt;&gt;""),AD12,"")</f>
        <v>681.2</v>
      </c>
      <c r="AH12" s="107">
        <f aca="true" t="shared" si="46" ref="AH12:AH27">IF(AD12,AD12,0)</f>
        <v>681.2</v>
      </c>
      <c r="AI12" s="108">
        <f ca="1">IF(OR(Z12&lt;&gt;"",AB12&lt;&gt;""),RANK(AH12,AH$11:INDIRECT(AH$7,FALSE)),"")</f>
        <v>23</v>
      </c>
      <c r="AJ12" s="109"/>
      <c r="AK12" s="4">
        <v>66.48</v>
      </c>
      <c r="AL12" s="103">
        <f t="shared" si="2"/>
        <v>66.48</v>
      </c>
      <c r="AM12" s="20"/>
      <c r="AN12" s="104">
        <f aca="true" t="shared" si="47" ref="AN12:AN27">IF(AK12&gt;0,ROUND((1000*AM$5)/AK12,1),IF(AK12="","",0))</f>
        <v>824.5</v>
      </c>
      <c r="AO12" s="104">
        <f aca="true" t="shared" si="48" ref="AO12:AO27">IF(AN12&lt;&gt;"",AN12-AM12,-AM12)</f>
        <v>824.5</v>
      </c>
      <c r="AP12" s="105">
        <f ca="1">IF(OR(AK12&lt;&gt;"",AM12&lt;&gt;""),RANK(AO12,AO$11:INDIRECT(AO$7,FALSE)),"")</f>
        <v>22</v>
      </c>
      <c r="AQ12" s="106"/>
      <c r="AR12" s="107">
        <f t="shared" si="3"/>
        <v>1505.7</v>
      </c>
      <c r="AS12" s="110">
        <f>IF(AND($F$8&lt;3,AR12&lt;&gt;""),HLOOKUP(MATCH(EQ12,EZ12:FA12,0),Discards,1,FALSE),"")</f>
      </c>
      <c r="AT12" s="107">
        <f t="shared" si="4"/>
        <v>1505.7</v>
      </c>
      <c r="AU12" s="108">
        <f ca="1">IF(OR(AK12&lt;&gt;"",AM12&lt;&gt;""),RANK(AT12,AT$11:INDIRECT(AT$7,FALSE)),"")</f>
        <v>23</v>
      </c>
      <c r="AV12" s="109"/>
      <c r="AW12" s="4">
        <v>78.64</v>
      </c>
      <c r="AX12" s="103">
        <f t="shared" si="5"/>
        <v>78.64</v>
      </c>
      <c r="AY12" s="20"/>
      <c r="AZ12" s="104">
        <f aca="true" t="shared" si="49" ref="AZ12:AZ27">IF(AW12&gt;0,ROUND((1000*AY$5)/AW12,1),IF(AW12="","",0))</f>
        <v>698.2</v>
      </c>
      <c r="BA12" s="104">
        <f aca="true" t="shared" si="50" ref="BA12:BA27">IF(AZ12&lt;&gt;"",AZ12-AY12,-AY12)</f>
        <v>698.2</v>
      </c>
      <c r="BB12" s="105">
        <f ca="1">IF(OR(AW12&lt;&gt;"",AY12&lt;&gt;""),RANK(BA12,BA$11:INDIRECT(BA$7,FALSE)),"")</f>
        <v>31</v>
      </c>
      <c r="BC12" s="106"/>
      <c r="BD12" s="107">
        <f t="shared" si="6"/>
        <v>2203.9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2203.9</v>
      </c>
      <c r="BG12" s="108">
        <f ca="1">IF(OR(AW12&lt;&gt;"",AY12&lt;&gt;""),RANK(BF12,BF$11:INDIRECT(BF$7,FALSE)),"")</f>
        <v>26</v>
      </c>
      <c r="BH12" s="109"/>
      <c r="BI12" s="4">
        <v>70.86</v>
      </c>
      <c r="BJ12" s="103">
        <f t="shared" si="7"/>
        <v>70.86</v>
      </c>
      <c r="BK12" s="20"/>
      <c r="BL12" s="104">
        <f aca="true" t="shared" si="52" ref="BL12:BL27">IF(BI12&gt;0,ROUND((1000*BK$5)/BI12,1),IF(BI12="","",0))</f>
        <v>767.7</v>
      </c>
      <c r="BM12" s="104">
        <f aca="true" t="shared" si="53" ref="BM12:BM27">IF(BL12&lt;&gt;"",BL12-BK12,-BK12)</f>
        <v>767.7</v>
      </c>
      <c r="BN12" s="105">
        <f ca="1">IF(OR(BI12&lt;&gt;"",BK12&lt;&gt;""),RANK(BM12,BM$11:INDIRECT(BM$7,FALSE)),"")</f>
        <v>21</v>
      </c>
      <c r="BO12" s="106"/>
      <c r="BP12" s="107">
        <f t="shared" si="8"/>
        <v>2290.4000000000005</v>
      </c>
      <c r="BQ12" s="110">
        <f>IF(AND($F$8&lt;5,BP12&lt;&gt;""),HLOOKUP(MATCH(ES12,EZ12:FC12,0),Discards,1,FALSE),"")</f>
        <v>1</v>
      </c>
      <c r="BR12" s="107">
        <f aca="true" t="shared" si="54" ref="BR12:BR27">IF(OR(BI12&lt;&gt;"",BK12&lt;&gt;""),BP12,0)</f>
        <v>2290.4000000000005</v>
      </c>
      <c r="BS12" s="108">
        <f ca="1">IF(OR(BI12&lt;&gt;"",BK12&lt;&gt;""),RANK(BR12,BR$11:INDIRECT(BR$7,FALSE)),"")</f>
        <v>26</v>
      </c>
      <c r="BT12" s="109"/>
      <c r="BU12" s="4"/>
      <c r="BV12" s="103">
        <f t="shared" si="9"/>
      </c>
      <c r="BW12" s="20"/>
      <c r="BX12" s="104">
        <f aca="true" t="shared" si="55" ref="BX12:BX27">IF(BU12&gt;0,ROUND((1000*BW$5)/BU12,1),IF(BU12="","",0))</f>
      </c>
      <c r="BY12" s="104">
        <f aca="true" t="shared" si="56" ref="BY12:BY27">IF(BX12&lt;&gt;"",BX12-BW12,-BW12)</f>
        <v>0</v>
      </c>
      <c r="BZ12" s="105">
        <f ca="1">IF(OR(BU12&lt;&gt;"",BW12&lt;&gt;""),RANK(BY12,BY$11:INDIRECT(BY$7,FALSE)),"")</f>
      </c>
      <c r="CA12" s="106"/>
      <c r="CB12" s="107">
        <f t="shared" si="10"/>
      </c>
      <c r="CC12" s="110">
        <f>IF(AND($F$8&lt;6,CB12&lt;&gt;""),HLOOKUP(MATCH(ET12,EZ12:FD12,0),Discards,1,FALSE),"")</f>
      </c>
      <c r="CD12" s="107">
        <f aca="true" t="shared" si="57" ref="CD12:CD27">IF(OR(BU12&lt;&gt;"",BW12&lt;&gt;""),CB12,0)</f>
        <v>0</v>
      </c>
      <c r="CE12" s="108">
        <f ca="1">IF(OR(BU12&lt;&gt;"",BW12&lt;&gt;""),RANK(CD12,CD$11:INDIRECT(CD$7,FALSE)),"")</f>
      </c>
      <c r="CF12" s="109"/>
      <c r="CG12" s="4"/>
      <c r="CH12" s="103">
        <f t="shared" si="11"/>
      </c>
      <c r="CI12" s="20"/>
      <c r="CJ12" s="104">
        <f aca="true" t="shared" si="58" ref="CJ12:CJ27">IF(CG12&gt;0,ROUND((1000*CI$5)/CG12,1),IF(CG12="","",0))</f>
      </c>
      <c r="CK12" s="104">
        <f aca="true" t="shared" si="59" ref="CK12:CK27">IF(CJ12&lt;&gt;"",CJ12-CI12,-CI12)</f>
        <v>0</v>
      </c>
      <c r="CL12" s="105">
        <f ca="1">IF(OR(CG12&lt;&gt;"",CI12&lt;&gt;""),RANK(CK12,CK$11:INDIRECT(CK$7,FALSE)),"")</f>
      </c>
      <c r="CM12" s="106"/>
      <c r="CN12" s="107">
        <f t="shared" si="12"/>
      </c>
      <c r="CO12" s="110">
        <f>IF(AND($F$8&lt;7,CN12&lt;&gt;""),HLOOKUP(MATCH(EU12,EZ12:FE12,0),Discards,1,FALSE),"")</f>
      </c>
      <c r="CP12" s="107">
        <f aca="true" t="shared" si="60" ref="CP12:CP27">IF(OR(CG12&lt;&gt;"",CI12&lt;&gt;""),CN12,0)</f>
        <v>0</v>
      </c>
      <c r="CQ12" s="108">
        <f ca="1">IF(OR(CG12&lt;&gt;"",CI12&lt;&gt;""),RANK(CP12,CP$11:INDIRECT(CP$7,FALSE)),"")</f>
      </c>
      <c r="CR12" s="109"/>
      <c r="CS12" s="4"/>
      <c r="CT12" s="103">
        <f t="shared" si="13"/>
      </c>
      <c r="CU12" s="20"/>
      <c r="CV12" s="104">
        <f aca="true" t="shared" si="61" ref="CV12:CV27">IF(CS12&gt;0,ROUND((1000*CU$5)/CS12,1),IF(CS12="","",0))</f>
      </c>
      <c r="CW12" s="104">
        <f aca="true" t="shared" si="62" ref="CW12:CW27">IF(CV12&lt;&gt;"",CV12-CU12,-CU12)</f>
        <v>0</v>
      </c>
      <c r="CX12" s="105">
        <f ca="1">IF(OR(CS12&lt;&gt;"",CU12&lt;&gt;""),RANK(CW12,CW$11:INDIRECT(CW$7,FALSE)),"")</f>
      </c>
      <c r="CY12" s="106"/>
      <c r="CZ12" s="107">
        <f t="shared" si="14"/>
      </c>
      <c r="DA12" s="110">
        <f>IF(AND($F$8&lt;8,CZ12&lt;&gt;""),HLOOKUP(MATCH(EV12,EZ12:FF12,0),Discards,1,FALSE),"")</f>
      </c>
      <c r="DB12" s="107">
        <f aca="true" t="shared" si="63" ref="DB12:DB27">IF(OR(CS12&lt;&gt;"",CU12&lt;&gt;""),CZ12,0)</f>
        <v>0</v>
      </c>
      <c r="DC12" s="108">
        <f ca="1">IF(OR(CS12&lt;&gt;"",CU12&lt;&gt;""),RANK(DB12,DB$11:INDIRECT(DB$7,FALSE)),"")</f>
      </c>
      <c r="DD12" s="109"/>
      <c r="DE12" s="4"/>
      <c r="DF12" s="103">
        <f t="shared" si="15"/>
      </c>
      <c r="DG12" s="20"/>
      <c r="DH12" s="104">
        <f aca="true" t="shared" si="64" ref="DH12:DH27">IF(DE12&gt;0,ROUND((1000*DG$5)/DE12,1),IF(DE12="","",0))</f>
      </c>
      <c r="DI12" s="104">
        <f aca="true" t="shared" si="65" ref="DI12:DI27">IF(DH12&lt;&gt;"",DH12-DG12,-DG12)</f>
        <v>0</v>
      </c>
      <c r="DJ12" s="105">
        <f ca="1">IF(OR(DE12&lt;&gt;"",DG12&lt;&gt;""),RANK(DI12,DI$11:INDIRECT(DI$7,FALSE)),"")</f>
      </c>
      <c r="DK12" s="106"/>
      <c r="DL12" s="107">
        <f t="shared" si="16"/>
      </c>
      <c r="DM12" s="110">
        <f>IF(AND($F$8&lt;9,DL12&lt;&gt;""),HLOOKUP(MATCH(EW12,EZ12:FG12,0),Discards,1,FALSE),"")</f>
      </c>
      <c r="DN12" s="107">
        <f aca="true" t="shared" si="66" ref="DN12:DN27">IF(OR(DE12&lt;&gt;"",DG12&lt;&gt;""),DL12,0)</f>
        <v>0</v>
      </c>
      <c r="DO12" s="108">
        <f ca="1">IF(OR(DE12&lt;&gt;"",DG12&lt;&gt;""),RANK(DN12,DN$11:INDIRECT(DN$7,FALSE)),"")</f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681.2</v>
      </c>
      <c r="ER12" s="28">
        <f>MIN($EZ12:FB12)</f>
        <v>681.2</v>
      </c>
      <c r="ES12" s="28">
        <f>MIN($EZ12:FC12)</f>
        <v>681.2</v>
      </c>
      <c r="ET12" s="28">
        <f>MIN($EZ12:FD12)</f>
        <v>681.2</v>
      </c>
      <c r="EU12" s="28">
        <f>MIN($EZ12:FE12)</f>
        <v>681.2</v>
      </c>
      <c r="EV12" s="28">
        <f>MIN($EZ12:FF12)</f>
        <v>681.2</v>
      </c>
      <c r="EW12" s="28">
        <f>MIN($EZ12:FG12)</f>
        <v>681.2</v>
      </c>
      <c r="EX12" s="28">
        <f>MIN($EZ12:FH12)</f>
        <v>681.2</v>
      </c>
      <c r="EY12" s="28">
        <f>MIN($EZ12:FI12)</f>
        <v>681.2</v>
      </c>
      <c r="EZ12" s="28">
        <f t="shared" si="22"/>
        <v>681.2</v>
      </c>
      <c r="FA12" s="28">
        <f t="shared" si="23"/>
        <v>824.5</v>
      </c>
      <c r="FB12" s="28">
        <f t="shared" si="24"/>
        <v>698.2</v>
      </c>
      <c r="FC12" s="28">
        <f t="shared" si="25"/>
        <v>767.7</v>
      </c>
      <c r="FD12" s="28">
        <f t="shared" si="26"/>
      </c>
      <c r="FE12" s="28">
        <f t="shared" si="27"/>
      </c>
      <c r="FF12" s="28">
        <f t="shared" si="28"/>
      </c>
      <c r="FG12" s="28">
        <f t="shared" si="29"/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104</v>
      </c>
      <c r="D13" s="19"/>
      <c r="E13" s="18"/>
      <c r="F13" s="18"/>
      <c r="G13" s="148"/>
      <c r="H13" s="122">
        <f t="shared" si="35"/>
      </c>
      <c r="I13" s="30">
        <f t="shared" si="36"/>
        <v>2164.2999999999997</v>
      </c>
      <c r="J13" s="30">
        <f>AD13+AO13+BA13+BM13+BY13+CK13+CW13+DI13+DU13+EG13-(MIN(EZ13:FI13)*$EY$2)</f>
        <v>2164.2999999999997</v>
      </c>
      <c r="K13" s="139">
        <f ca="1">IF(I13&lt;&gt;"",RANK(I13,J$11:INDIRECT(J$7,FALSE)),"")</f>
        <v>30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78.44</v>
      </c>
      <c r="AA13" s="103">
        <f t="shared" si="42"/>
        <v>78.44</v>
      </c>
      <c r="AB13" s="20"/>
      <c r="AC13" s="104">
        <f t="shared" si="43"/>
        <v>657.1</v>
      </c>
      <c r="AD13" s="104">
        <f t="shared" si="44"/>
        <v>657.1</v>
      </c>
      <c r="AE13" s="105">
        <f ca="1">IF(OR(Z13&lt;&gt;"",AB13&lt;&gt;""),RANK(AD13,AD$11:INDIRECT(AD$7,FALSE)),"")</f>
        <v>26</v>
      </c>
      <c r="AF13" s="106"/>
      <c r="AG13" s="107">
        <f t="shared" si="45"/>
        <v>657.1</v>
      </c>
      <c r="AH13" s="107">
        <f t="shared" si="46"/>
        <v>657.1</v>
      </c>
      <c r="AI13" s="108">
        <f ca="1">IF(OR(Z13&lt;&gt;"",AB13&lt;&gt;""),RANK(AH13,AH$11:INDIRECT(AH$7,FALSE)),"")</f>
        <v>26</v>
      </c>
      <c r="AJ13" s="109"/>
      <c r="AK13" s="4">
        <v>78.68</v>
      </c>
      <c r="AL13" s="103">
        <f t="shared" si="2"/>
        <v>78.68</v>
      </c>
      <c r="AM13" s="20"/>
      <c r="AN13" s="104">
        <f t="shared" si="47"/>
        <v>696.6</v>
      </c>
      <c r="AO13" s="104">
        <f t="shared" si="48"/>
        <v>696.6</v>
      </c>
      <c r="AP13" s="105">
        <f ca="1">IF(OR(AK13&lt;&gt;"",AM13&lt;&gt;""),RANK(AO13,AO$11:INDIRECT(AO$7,FALSE)),"")</f>
        <v>31</v>
      </c>
      <c r="AQ13" s="106"/>
      <c r="AR13" s="107">
        <f t="shared" si="3"/>
        <v>1353.7</v>
      </c>
      <c r="AS13" s="110">
        <f>IF(AND($F$8&lt;3,AR13&lt;&gt;""),HLOOKUP(MATCH(EQ13,EZ13:FA13,0),Discards,1,FALSE),"")</f>
      </c>
      <c r="AT13" s="107">
        <f t="shared" si="4"/>
        <v>1353.7</v>
      </c>
      <c r="AU13" s="108">
        <f ca="1">IF(OR(AK13&lt;&gt;"",AM13&lt;&gt;""),RANK(AT13,AT$11:INDIRECT(AT$7,FALSE)),"")</f>
        <v>30</v>
      </c>
      <c r="AV13" s="109"/>
      <c r="AW13" s="4">
        <v>72.88</v>
      </c>
      <c r="AX13" s="103">
        <f t="shared" si="5"/>
        <v>72.88</v>
      </c>
      <c r="AY13" s="20"/>
      <c r="AZ13" s="104">
        <f t="shared" si="49"/>
        <v>753.4</v>
      </c>
      <c r="BA13" s="104">
        <f t="shared" si="50"/>
        <v>753.4</v>
      </c>
      <c r="BB13" s="105">
        <f ca="1">IF(OR(AW13&lt;&gt;"",AY13&lt;&gt;""),RANK(BA13,BA$11:INDIRECT(BA$7,FALSE)),"")</f>
        <v>26</v>
      </c>
      <c r="BC13" s="106"/>
      <c r="BD13" s="107">
        <f t="shared" si="6"/>
        <v>2107.1</v>
      </c>
      <c r="BE13" s="110">
        <f>IF(AND($F$8&lt;4,BD13&lt;&gt;""),HLOOKUP(MATCH(ER13,EZ13:FB13,0),Discards,1,FALSE),"")</f>
      </c>
      <c r="BF13" s="107">
        <f t="shared" si="51"/>
        <v>2107.1</v>
      </c>
      <c r="BG13" s="108">
        <f ca="1">IF(OR(AW13&lt;&gt;"",AY13&lt;&gt;""),RANK(BF13,BF$11:INDIRECT(BF$7,FALSE)),"")</f>
        <v>30</v>
      </c>
      <c r="BH13" s="109"/>
      <c r="BI13" s="4">
        <v>76.16</v>
      </c>
      <c r="BJ13" s="103">
        <f t="shared" si="7"/>
        <v>76.16</v>
      </c>
      <c r="BK13" s="20"/>
      <c r="BL13" s="104">
        <f t="shared" si="52"/>
        <v>714.3</v>
      </c>
      <c r="BM13" s="104">
        <f t="shared" si="53"/>
        <v>714.3</v>
      </c>
      <c r="BN13" s="105">
        <f ca="1">IF(OR(BI13&lt;&gt;"",BK13&lt;&gt;""),RANK(BM13,BM$11:INDIRECT(BM$7,FALSE)),"")</f>
        <v>30</v>
      </c>
      <c r="BO13" s="106"/>
      <c r="BP13" s="107">
        <f t="shared" si="8"/>
        <v>2164.2999999999997</v>
      </c>
      <c r="BQ13" s="110">
        <f>IF(AND($F$8&lt;5,BP13&lt;&gt;""),HLOOKUP(MATCH(ES13,EZ13:FC13,0),Discards,1,FALSE),"")</f>
        <v>1</v>
      </c>
      <c r="BR13" s="107">
        <f t="shared" si="54"/>
        <v>2164.2999999999997</v>
      </c>
      <c r="BS13" s="108">
        <f ca="1">IF(OR(BI13&lt;&gt;"",BK13&lt;&gt;""),RANK(BR13,BR$11:INDIRECT(BR$7,FALSE)),"")</f>
        <v>30</v>
      </c>
      <c r="BT13" s="109"/>
      <c r="BU13" s="4"/>
      <c r="BV13" s="103">
        <f t="shared" si="9"/>
      </c>
      <c r="BW13" s="20"/>
      <c r="BX13" s="104">
        <f t="shared" si="55"/>
      </c>
      <c r="BY13" s="104">
        <f t="shared" si="56"/>
        <v>0</v>
      </c>
      <c r="BZ13" s="105">
        <f ca="1">IF(OR(BU13&lt;&gt;"",BW13&lt;&gt;""),RANK(BY13,BY$11:INDIRECT(BY$7,FALSE)),"")</f>
      </c>
      <c r="CA13" s="106"/>
      <c r="CB13" s="107">
        <f t="shared" si="10"/>
      </c>
      <c r="CC13" s="110">
        <f>IF(AND($F$8&lt;6,CB13&lt;&gt;""),HLOOKUP(MATCH(ET13,EZ13:FD13,0),Discards,1,FALSE),"")</f>
      </c>
      <c r="CD13" s="107">
        <f t="shared" si="57"/>
        <v>0</v>
      </c>
      <c r="CE13" s="108">
        <f ca="1">IF(OR(BU13&lt;&gt;"",BW13&lt;&gt;""),RANK(CD13,CD$11:INDIRECT(CD$7,FALSE)),"")</f>
      </c>
      <c r="CF13" s="109"/>
      <c r="CG13" s="4"/>
      <c r="CH13" s="103">
        <f t="shared" si="11"/>
      </c>
      <c r="CI13" s="20"/>
      <c r="CJ13" s="104">
        <f t="shared" si="58"/>
      </c>
      <c r="CK13" s="104">
        <f t="shared" si="59"/>
        <v>0</v>
      </c>
      <c r="CL13" s="105">
        <f ca="1">IF(OR(CG13&lt;&gt;"",CI13&lt;&gt;""),RANK(CK13,CK$11:INDIRECT(CK$7,FALSE)),"")</f>
      </c>
      <c r="CM13" s="106"/>
      <c r="CN13" s="107">
        <f t="shared" si="12"/>
      </c>
      <c r="CO13" s="110">
        <f>IF(AND($F$8&lt;7,CN13&lt;&gt;""),HLOOKUP(MATCH(EU13,EZ13:FE13,0),Discards,1,FALSE),"")</f>
      </c>
      <c r="CP13" s="107">
        <f t="shared" si="60"/>
        <v>0</v>
      </c>
      <c r="CQ13" s="108">
        <f ca="1">IF(OR(CG13&lt;&gt;"",CI13&lt;&gt;""),RANK(CP13,CP$11:INDIRECT(CP$7,FALSE)),"")</f>
      </c>
      <c r="CR13" s="109"/>
      <c r="CS13" s="4"/>
      <c r="CT13" s="103">
        <f t="shared" si="13"/>
      </c>
      <c r="CU13" s="20"/>
      <c r="CV13" s="104">
        <f t="shared" si="61"/>
      </c>
      <c r="CW13" s="104">
        <f t="shared" si="62"/>
        <v>0</v>
      </c>
      <c r="CX13" s="105">
        <f ca="1">IF(OR(CS13&lt;&gt;"",CU13&lt;&gt;""),RANK(CW13,CW$11:INDIRECT(CW$7,FALSE)),"")</f>
      </c>
      <c r="CY13" s="106"/>
      <c r="CZ13" s="107">
        <f t="shared" si="14"/>
      </c>
      <c r="DA13" s="110">
        <f>IF(AND($F$8&lt;8,CZ13&lt;&gt;""),HLOOKUP(MATCH(EV13,EZ13:FF13,0),Discards,1,FALSE),"")</f>
      </c>
      <c r="DB13" s="107">
        <f t="shared" si="63"/>
        <v>0</v>
      </c>
      <c r="DC13" s="108">
        <f ca="1">IF(OR(CS13&lt;&gt;"",CU13&lt;&gt;""),RANK(DB13,DB$11:INDIRECT(DB$7,FALSE)),"")</f>
      </c>
      <c r="DD13" s="109"/>
      <c r="DE13" s="4"/>
      <c r="DF13" s="103">
        <f t="shared" si="15"/>
      </c>
      <c r="DG13" s="20"/>
      <c r="DH13" s="104">
        <f t="shared" si="64"/>
      </c>
      <c r="DI13" s="104">
        <f t="shared" si="65"/>
        <v>0</v>
      </c>
      <c r="DJ13" s="105">
        <f ca="1">IF(OR(DE13&lt;&gt;"",DG13&lt;&gt;""),RANK(DI13,DI$11:INDIRECT(DI$7,FALSE)),"")</f>
      </c>
      <c r="DK13" s="106"/>
      <c r="DL13" s="107">
        <f t="shared" si="16"/>
      </c>
      <c r="DM13" s="110">
        <f>IF(AND($F$8&lt;9,DL13&lt;&gt;""),HLOOKUP(MATCH(EW13,EZ13:FG13,0),Discards,1,FALSE),"")</f>
      </c>
      <c r="DN13" s="107">
        <f t="shared" si="66"/>
        <v>0</v>
      </c>
      <c r="DO13" s="108">
        <f ca="1">IF(OR(DE13&lt;&gt;"",DG13&lt;&gt;""),RANK(DN13,DN$11:INDIRECT(DN$7,FALSE)),"")</f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657.1</v>
      </c>
      <c r="ER13" s="28">
        <f>MIN($EZ13:FB13)</f>
        <v>657.1</v>
      </c>
      <c r="ES13" s="28">
        <f>MIN($EZ13:FC13)</f>
        <v>657.1</v>
      </c>
      <c r="ET13" s="28">
        <f>MIN($EZ13:FD13)</f>
        <v>657.1</v>
      </c>
      <c r="EU13" s="28">
        <f>MIN($EZ13:FE13)</f>
        <v>657.1</v>
      </c>
      <c r="EV13" s="28">
        <f>MIN($EZ13:FF13)</f>
        <v>657.1</v>
      </c>
      <c r="EW13" s="28">
        <f>MIN($EZ13:FG13)</f>
        <v>657.1</v>
      </c>
      <c r="EX13" s="28">
        <f>MIN($EZ13:FH13)</f>
        <v>657.1</v>
      </c>
      <c r="EY13" s="28">
        <f>MIN($EZ13:FI13)</f>
        <v>657.1</v>
      </c>
      <c r="EZ13" s="28">
        <f t="shared" si="22"/>
        <v>657.1</v>
      </c>
      <c r="FA13" s="28">
        <f t="shared" si="23"/>
        <v>696.6</v>
      </c>
      <c r="FB13" s="28">
        <f t="shared" si="24"/>
        <v>753.4</v>
      </c>
      <c r="FC13" s="28">
        <f t="shared" si="25"/>
        <v>714.3</v>
      </c>
      <c r="FD13" s="28">
        <f t="shared" si="26"/>
      </c>
      <c r="FE13" s="28">
        <f t="shared" si="27"/>
      </c>
      <c r="FF13" s="28">
        <f t="shared" si="28"/>
      </c>
      <c r="FG13" s="28">
        <f t="shared" si="29"/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105</v>
      </c>
      <c r="D14" s="135"/>
      <c r="E14" s="134"/>
      <c r="F14" s="134"/>
      <c r="G14" s="149"/>
      <c r="H14" s="136">
        <f t="shared" si="35"/>
      </c>
      <c r="I14" s="137">
        <f t="shared" si="36"/>
        <v>2086.9000000000005</v>
      </c>
      <c r="J14" s="137">
        <f>AD14+AO14+BA14+BM14+BY14+CK14+CW14+DI14+DU14+EG14-(MIN(EZ14:FI14)*$EY$2)</f>
        <v>2086.9000000000005</v>
      </c>
      <c r="K14" s="140">
        <f ca="1">IF(I14&lt;&gt;"",RANK(I14,J$11:INDIRECT(J$7,FALSE)),"")</f>
        <v>31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77.06</v>
      </c>
      <c r="AA14" s="113">
        <f t="shared" si="42"/>
        <v>77.06</v>
      </c>
      <c r="AB14" s="21"/>
      <c r="AC14" s="114">
        <f t="shared" si="43"/>
        <v>668.8</v>
      </c>
      <c r="AD14" s="114">
        <f t="shared" si="44"/>
        <v>668.8</v>
      </c>
      <c r="AE14" s="115">
        <f ca="1">IF(OR(Z14&lt;&gt;"",AB14&lt;&gt;""),RANK(AD14,AD$11:INDIRECT(AD$7,FALSE)),"")</f>
        <v>24</v>
      </c>
      <c r="AF14" s="116"/>
      <c r="AG14" s="117">
        <f t="shared" si="45"/>
        <v>668.8</v>
      </c>
      <c r="AH14" s="117">
        <f t="shared" si="46"/>
        <v>668.8</v>
      </c>
      <c r="AI14" s="118">
        <f ca="1">IF(OR(Z14&lt;&gt;"",AB14&lt;&gt;""),RANK(AH14,AH$11:INDIRECT(AH$7,FALSE)),"")</f>
        <v>24</v>
      </c>
      <c r="AJ14" s="119"/>
      <c r="AK14" s="5">
        <v>71.73</v>
      </c>
      <c r="AL14" s="113">
        <f t="shared" si="2"/>
        <v>71.73</v>
      </c>
      <c r="AM14" s="21"/>
      <c r="AN14" s="114">
        <f t="shared" si="47"/>
        <v>764.1</v>
      </c>
      <c r="AO14" s="114">
        <f t="shared" si="48"/>
        <v>764.1</v>
      </c>
      <c r="AP14" s="115">
        <f ca="1">IF(OR(AK14&lt;&gt;"",AM14&lt;&gt;""),RANK(AO14,AO$11:INDIRECT(AO$7,FALSE)),"")</f>
        <v>27</v>
      </c>
      <c r="AQ14" s="116"/>
      <c r="AR14" s="117">
        <f t="shared" si="3"/>
        <v>1432.9</v>
      </c>
      <c r="AS14" s="120">
        <f>IF(AND($F$8&lt;3,AR14&lt;&gt;""),HLOOKUP(MATCH(EQ14,EZ14:FA14,0),Discards,1,FALSE),"")</f>
      </c>
      <c r="AT14" s="117">
        <f t="shared" si="4"/>
        <v>1432.9</v>
      </c>
      <c r="AU14" s="118">
        <f ca="1">IF(OR(AK14&lt;&gt;"",AM14&lt;&gt;""),RANK(AT14,AT$11:INDIRECT(AT$7,FALSE)),"")</f>
        <v>28</v>
      </c>
      <c r="AV14" s="119"/>
      <c r="AW14" s="5">
        <v>85.64</v>
      </c>
      <c r="AX14" s="113">
        <f t="shared" si="5"/>
        <v>85.64</v>
      </c>
      <c r="AY14" s="21"/>
      <c r="AZ14" s="114">
        <f t="shared" si="49"/>
        <v>641.2</v>
      </c>
      <c r="BA14" s="114">
        <f t="shared" si="50"/>
        <v>641.2</v>
      </c>
      <c r="BB14" s="115">
        <f ca="1">IF(OR(AW14&lt;&gt;"",AY14&lt;&gt;""),RANK(BA14,BA$11:INDIRECT(BA$7,FALSE)),"")</f>
        <v>32</v>
      </c>
      <c r="BC14" s="116"/>
      <c r="BD14" s="117">
        <f t="shared" si="6"/>
        <v>2074.1000000000004</v>
      </c>
      <c r="BE14" s="120">
        <f>IF(AND($F$8&lt;4,BD14&lt;&gt;""),HLOOKUP(MATCH(ER14,EZ14:FB14,0),Discards,1,FALSE),"")</f>
      </c>
      <c r="BF14" s="117">
        <f t="shared" si="51"/>
        <v>2074.1000000000004</v>
      </c>
      <c r="BG14" s="118">
        <f ca="1">IF(OR(AW14&lt;&gt;"",AY14&lt;&gt;""),RANK(BF14,BF$11:INDIRECT(BF$7,FALSE)),"")</f>
        <v>31</v>
      </c>
      <c r="BH14" s="119"/>
      <c r="BI14" s="5">
        <v>83.18</v>
      </c>
      <c r="BJ14" s="113">
        <f t="shared" si="7"/>
        <v>83.18</v>
      </c>
      <c r="BK14" s="21"/>
      <c r="BL14" s="114">
        <f t="shared" si="52"/>
        <v>654</v>
      </c>
      <c r="BM14" s="114">
        <f t="shared" si="53"/>
        <v>654</v>
      </c>
      <c r="BN14" s="115">
        <f ca="1">IF(OR(BI14&lt;&gt;"",BK14&lt;&gt;""),RANK(BM14,BM$11:INDIRECT(BM$7,FALSE)),"")</f>
        <v>32</v>
      </c>
      <c r="BO14" s="116"/>
      <c r="BP14" s="117">
        <f t="shared" si="8"/>
        <v>2086.9000000000005</v>
      </c>
      <c r="BQ14" s="120">
        <f>IF(AND($F$8&lt;5,BP14&lt;&gt;""),HLOOKUP(MATCH(ES14,EZ14:FC14,0),Discards,1,FALSE),"")</f>
        <v>3</v>
      </c>
      <c r="BR14" s="117">
        <f t="shared" si="54"/>
        <v>2086.9000000000005</v>
      </c>
      <c r="BS14" s="118">
        <f ca="1">IF(OR(BI14&lt;&gt;"",BK14&lt;&gt;""),RANK(BR14,BR$11:INDIRECT(BR$7,FALSE)),"")</f>
        <v>31</v>
      </c>
      <c r="BT14" s="119"/>
      <c r="BU14" s="5"/>
      <c r="BV14" s="113">
        <f t="shared" si="9"/>
      </c>
      <c r="BW14" s="21"/>
      <c r="BX14" s="114">
        <f t="shared" si="55"/>
      </c>
      <c r="BY14" s="114">
        <f t="shared" si="56"/>
        <v>0</v>
      </c>
      <c r="BZ14" s="115">
        <f ca="1">IF(OR(BU14&lt;&gt;"",BW14&lt;&gt;""),RANK(BY14,BY$11:INDIRECT(BY$7,FALSE)),"")</f>
      </c>
      <c r="CA14" s="116"/>
      <c r="CB14" s="117">
        <f t="shared" si="10"/>
      </c>
      <c r="CC14" s="120">
        <f>IF(AND($F$8&lt;6,CB14&lt;&gt;""),HLOOKUP(MATCH(ET14,EZ14:FD14,0),Discards,1,FALSE),"")</f>
      </c>
      <c r="CD14" s="117">
        <f t="shared" si="57"/>
        <v>0</v>
      </c>
      <c r="CE14" s="118">
        <f ca="1">IF(OR(BU14&lt;&gt;"",BW14&lt;&gt;""),RANK(CD14,CD$11:INDIRECT(CD$7,FALSE)),"")</f>
      </c>
      <c r="CF14" s="119"/>
      <c r="CG14" s="5"/>
      <c r="CH14" s="113">
        <f t="shared" si="11"/>
      </c>
      <c r="CI14" s="21"/>
      <c r="CJ14" s="114">
        <f t="shared" si="58"/>
      </c>
      <c r="CK14" s="114">
        <f t="shared" si="59"/>
        <v>0</v>
      </c>
      <c r="CL14" s="115">
        <f ca="1">IF(OR(CG14&lt;&gt;"",CI14&lt;&gt;""),RANK(CK14,CK$11:INDIRECT(CK$7,FALSE)),"")</f>
      </c>
      <c r="CM14" s="116"/>
      <c r="CN14" s="117">
        <f t="shared" si="12"/>
      </c>
      <c r="CO14" s="120">
        <f>IF(AND($F$8&lt;7,CN14&lt;&gt;""),HLOOKUP(MATCH(EU14,EZ14:FE14,0),Discards,1,FALSE),"")</f>
      </c>
      <c r="CP14" s="117">
        <f t="shared" si="60"/>
        <v>0</v>
      </c>
      <c r="CQ14" s="118">
        <f ca="1">IF(OR(CG14&lt;&gt;"",CI14&lt;&gt;""),RANK(CP14,CP$11:INDIRECT(CP$7,FALSE)),"")</f>
      </c>
      <c r="CR14" s="119"/>
      <c r="CS14" s="5"/>
      <c r="CT14" s="113">
        <f t="shared" si="13"/>
      </c>
      <c r="CU14" s="21"/>
      <c r="CV14" s="114">
        <f t="shared" si="61"/>
      </c>
      <c r="CW14" s="114">
        <f t="shared" si="62"/>
        <v>0</v>
      </c>
      <c r="CX14" s="115">
        <f ca="1">IF(OR(CS14&lt;&gt;"",CU14&lt;&gt;""),RANK(CW14,CW$11:INDIRECT(CW$7,FALSE)),"")</f>
      </c>
      <c r="CY14" s="116"/>
      <c r="CZ14" s="117">
        <f t="shared" si="14"/>
      </c>
      <c r="DA14" s="120">
        <f>IF(AND($F$8&lt;8,CZ14&lt;&gt;""),HLOOKUP(MATCH(EV14,EZ14:FF14,0),Discards,1,FALSE),"")</f>
      </c>
      <c r="DB14" s="117">
        <f t="shared" si="63"/>
        <v>0</v>
      </c>
      <c r="DC14" s="118">
        <f ca="1">IF(OR(CS14&lt;&gt;"",CU14&lt;&gt;""),RANK(DB14,DB$11:INDIRECT(DB$7,FALSE)),"")</f>
      </c>
      <c r="DD14" s="119"/>
      <c r="DE14" s="5"/>
      <c r="DF14" s="113">
        <f t="shared" si="15"/>
      </c>
      <c r="DG14" s="21"/>
      <c r="DH14" s="114">
        <f t="shared" si="64"/>
      </c>
      <c r="DI14" s="114">
        <f t="shared" si="65"/>
        <v>0</v>
      </c>
      <c r="DJ14" s="115">
        <f ca="1">IF(OR(DE14&lt;&gt;"",DG14&lt;&gt;""),RANK(DI14,DI$11:INDIRECT(DI$7,FALSE)),"")</f>
      </c>
      <c r="DK14" s="116"/>
      <c r="DL14" s="117">
        <f t="shared" si="16"/>
      </c>
      <c r="DM14" s="120">
        <f>IF(AND($F$8&lt;9,DL14&lt;&gt;""),HLOOKUP(MATCH(EW14,EZ14:FG14,0),Discards,1,FALSE),"")</f>
      </c>
      <c r="DN14" s="117">
        <f t="shared" si="66"/>
        <v>0</v>
      </c>
      <c r="DO14" s="118">
        <f ca="1">IF(OR(DE14&lt;&gt;"",DG14&lt;&gt;""),RANK(DN14,DN$11:INDIRECT(DN$7,FALSE)),"")</f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668.8</v>
      </c>
      <c r="ER14" s="28">
        <f>MIN($EZ14:FB14)</f>
        <v>641.2</v>
      </c>
      <c r="ES14" s="28">
        <f>MIN($EZ14:FC14)</f>
        <v>641.2</v>
      </c>
      <c r="ET14" s="28">
        <f>MIN($EZ14:FD14)</f>
        <v>641.2</v>
      </c>
      <c r="EU14" s="28">
        <f>MIN($EZ14:FE14)</f>
        <v>641.2</v>
      </c>
      <c r="EV14" s="28">
        <f>MIN($EZ14:FF14)</f>
        <v>641.2</v>
      </c>
      <c r="EW14" s="28">
        <f>MIN($EZ14:FG14)</f>
        <v>641.2</v>
      </c>
      <c r="EX14" s="28">
        <f>MIN($EZ14:FH14)</f>
        <v>641.2</v>
      </c>
      <c r="EY14" s="28">
        <f>MIN($EZ14:FI14)</f>
        <v>641.2</v>
      </c>
      <c r="EZ14" s="28">
        <f t="shared" si="22"/>
        <v>668.8</v>
      </c>
      <c r="FA14" s="28">
        <f t="shared" si="23"/>
        <v>764.1</v>
      </c>
      <c r="FB14" s="28">
        <f t="shared" si="24"/>
        <v>641.2</v>
      </c>
      <c r="FC14" s="28">
        <f t="shared" si="25"/>
        <v>654</v>
      </c>
      <c r="FD14" s="28">
        <f t="shared" si="26"/>
      </c>
      <c r="FE14" s="28">
        <f t="shared" si="27"/>
      </c>
      <c r="FF14" s="28">
        <f t="shared" si="28"/>
      </c>
      <c r="FG14" s="28">
        <f t="shared" si="29"/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106</v>
      </c>
      <c r="D15" s="135"/>
      <c r="E15" s="134"/>
      <c r="F15" s="134"/>
      <c r="G15" s="149"/>
      <c r="H15" s="136">
        <f t="shared" si="35"/>
      </c>
      <c r="I15" s="137">
        <f t="shared" si="36"/>
        <v>2286.3999999999996</v>
      </c>
      <c r="J15" s="137">
        <f>AD15+AO15+BA15+BM15+BY15+CK15+CW15+DI15+DU15+EG15-(MIN(EZ15:FI15)*$EY$2)</f>
        <v>2286.3999999999996</v>
      </c>
      <c r="K15" s="140">
        <f ca="1">IF(I15&lt;&gt;"",RANK(I15,J$11:INDIRECT(J$7,FALSE)),"")</f>
        <v>27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72.28</v>
      </c>
      <c r="AA15" s="113">
        <f t="shared" si="42"/>
        <v>72.28</v>
      </c>
      <c r="AB15" s="21"/>
      <c r="AC15" s="114">
        <f t="shared" si="43"/>
        <v>713.1</v>
      </c>
      <c r="AD15" s="114">
        <f t="shared" si="44"/>
        <v>713.1</v>
      </c>
      <c r="AE15" s="115">
        <f ca="1">IF(OR(Z15&lt;&gt;"",AB15&lt;&gt;""),RANK(AD15,AD$11:INDIRECT(AD$7,FALSE)),"")</f>
        <v>20</v>
      </c>
      <c r="AF15" s="116"/>
      <c r="AG15" s="117">
        <f t="shared" si="45"/>
        <v>713.1</v>
      </c>
      <c r="AH15" s="117">
        <f t="shared" si="46"/>
        <v>713.1</v>
      </c>
      <c r="AI15" s="118">
        <f ca="1">IF(OR(Z15&lt;&gt;"",AB15&lt;&gt;""),RANK(AH15,AH$11:INDIRECT(AH$7,FALSE)),"")</f>
        <v>20</v>
      </c>
      <c r="AJ15" s="119"/>
      <c r="AK15" s="5">
        <v>71.07</v>
      </c>
      <c r="AL15" s="113">
        <f t="shared" si="2"/>
        <v>71.07</v>
      </c>
      <c r="AM15" s="21"/>
      <c r="AN15" s="114">
        <f t="shared" si="47"/>
        <v>771.2</v>
      </c>
      <c r="AO15" s="114">
        <f t="shared" si="48"/>
        <v>771.2</v>
      </c>
      <c r="AP15" s="115">
        <f ca="1">IF(OR(AK15&lt;&gt;"",AM15&lt;&gt;""),RANK(AO15,AO$11:INDIRECT(AO$7,FALSE)),"")</f>
        <v>26</v>
      </c>
      <c r="AQ15" s="116"/>
      <c r="AR15" s="117">
        <f t="shared" si="3"/>
        <v>1484.3000000000002</v>
      </c>
      <c r="AS15" s="120">
        <f>IF(AND($F$8&lt;3,AR15&lt;&gt;""),HLOOKUP(MATCH(EQ15,EZ15:FA15,0),Discards,1,FALSE),"")</f>
      </c>
      <c r="AT15" s="117">
        <f t="shared" si="4"/>
        <v>1484.3000000000002</v>
      </c>
      <c r="AU15" s="118">
        <f ca="1">IF(OR(AK15&lt;&gt;"",AM15&lt;&gt;""),RANK(AT15,AT$11:INDIRECT(AT$7,FALSE)),"")</f>
        <v>27</v>
      </c>
      <c r="AV15" s="119"/>
      <c r="AW15" s="5">
        <v>77.86</v>
      </c>
      <c r="AX15" s="113">
        <f t="shared" si="5"/>
        <v>77.86</v>
      </c>
      <c r="AY15" s="21"/>
      <c r="AZ15" s="114">
        <f t="shared" si="49"/>
        <v>705.2</v>
      </c>
      <c r="BA15" s="114">
        <f t="shared" si="50"/>
        <v>705.2</v>
      </c>
      <c r="BB15" s="115">
        <f ca="1">IF(OR(AW15&lt;&gt;"",AY15&lt;&gt;""),RANK(BA15,BA$11:INDIRECT(BA$7,FALSE)),"")</f>
        <v>30</v>
      </c>
      <c r="BC15" s="116"/>
      <c r="BD15" s="117">
        <f t="shared" si="6"/>
        <v>2189.5</v>
      </c>
      <c r="BE15" s="120">
        <f>IF(AND($F$8&lt;4,BD15&lt;&gt;""),HLOOKUP(MATCH(ER15,EZ15:FB15,0),Discards,1,FALSE),"")</f>
      </c>
      <c r="BF15" s="117">
        <f t="shared" si="51"/>
        <v>2189.5</v>
      </c>
      <c r="BG15" s="118">
        <f ca="1">IF(OR(AW15&lt;&gt;"",AY15&lt;&gt;""),RANK(BF15,BF$11:INDIRECT(BF$7,FALSE)),"")</f>
        <v>27</v>
      </c>
      <c r="BH15" s="119"/>
      <c r="BI15" s="5">
        <v>67.82</v>
      </c>
      <c r="BJ15" s="113">
        <f t="shared" si="7"/>
        <v>67.82</v>
      </c>
      <c r="BK15" s="21"/>
      <c r="BL15" s="114">
        <f t="shared" si="52"/>
        <v>802.1</v>
      </c>
      <c r="BM15" s="114">
        <f t="shared" si="53"/>
        <v>802.1</v>
      </c>
      <c r="BN15" s="115">
        <f ca="1">IF(OR(BI15&lt;&gt;"",BK15&lt;&gt;""),RANK(BM15,BM$11:INDIRECT(BM$7,FALSE)),"")</f>
        <v>19</v>
      </c>
      <c r="BO15" s="116"/>
      <c r="BP15" s="117">
        <f t="shared" si="8"/>
        <v>2286.3999999999996</v>
      </c>
      <c r="BQ15" s="120">
        <f>IF(AND($F$8&lt;5,BP15&lt;&gt;""),HLOOKUP(MATCH(ES15,EZ15:FC15,0),Discards,1,FALSE),"")</f>
        <v>3</v>
      </c>
      <c r="BR15" s="117">
        <f t="shared" si="54"/>
        <v>2286.3999999999996</v>
      </c>
      <c r="BS15" s="118">
        <f ca="1">IF(OR(BI15&lt;&gt;"",BK15&lt;&gt;""),RANK(BR15,BR$11:INDIRECT(BR$7,FALSE)),"")</f>
        <v>27</v>
      </c>
      <c r="BT15" s="119"/>
      <c r="BU15" s="5"/>
      <c r="BV15" s="113">
        <f t="shared" si="9"/>
      </c>
      <c r="BW15" s="21"/>
      <c r="BX15" s="114">
        <f t="shared" si="55"/>
      </c>
      <c r="BY15" s="114">
        <f t="shared" si="56"/>
        <v>0</v>
      </c>
      <c r="BZ15" s="115">
        <f ca="1">IF(OR(BU15&lt;&gt;"",BW15&lt;&gt;""),RANK(BY15,BY$11:INDIRECT(BY$7,FALSE)),"")</f>
      </c>
      <c r="CA15" s="116"/>
      <c r="CB15" s="117">
        <f t="shared" si="10"/>
      </c>
      <c r="CC15" s="120">
        <f>IF(AND($F$8&lt;6,CB15&lt;&gt;""),HLOOKUP(MATCH(ET15,EZ15:FD15,0),Discards,1,FALSE),"")</f>
      </c>
      <c r="CD15" s="117">
        <f t="shared" si="57"/>
        <v>0</v>
      </c>
      <c r="CE15" s="118">
        <f ca="1">IF(OR(BU15&lt;&gt;"",BW15&lt;&gt;""),RANK(CD15,CD$11:INDIRECT(CD$7,FALSE)),"")</f>
      </c>
      <c r="CF15" s="119"/>
      <c r="CG15" s="5"/>
      <c r="CH15" s="113">
        <f t="shared" si="11"/>
      </c>
      <c r="CI15" s="21"/>
      <c r="CJ15" s="114">
        <f t="shared" si="58"/>
      </c>
      <c r="CK15" s="114">
        <f t="shared" si="59"/>
        <v>0</v>
      </c>
      <c r="CL15" s="115">
        <f ca="1">IF(OR(CG15&lt;&gt;"",CI15&lt;&gt;""),RANK(CK15,CK$11:INDIRECT(CK$7,FALSE)),"")</f>
      </c>
      <c r="CM15" s="116"/>
      <c r="CN15" s="117">
        <f t="shared" si="12"/>
      </c>
      <c r="CO15" s="120">
        <f>IF(AND($F$8&lt;7,CN15&lt;&gt;""),HLOOKUP(MATCH(EU15,EZ15:FE15,0),Discards,1,FALSE),"")</f>
      </c>
      <c r="CP15" s="117">
        <f t="shared" si="60"/>
        <v>0</v>
      </c>
      <c r="CQ15" s="118">
        <f ca="1">IF(OR(CG15&lt;&gt;"",CI15&lt;&gt;""),RANK(CP15,CP$11:INDIRECT(CP$7,FALSE)),"")</f>
      </c>
      <c r="CR15" s="119"/>
      <c r="CS15" s="5"/>
      <c r="CT15" s="113">
        <f t="shared" si="13"/>
      </c>
      <c r="CU15" s="21"/>
      <c r="CV15" s="114">
        <f t="shared" si="61"/>
      </c>
      <c r="CW15" s="114">
        <f t="shared" si="62"/>
        <v>0</v>
      </c>
      <c r="CX15" s="115">
        <f ca="1">IF(OR(CS15&lt;&gt;"",CU15&lt;&gt;""),RANK(CW15,CW$11:INDIRECT(CW$7,FALSE)),"")</f>
      </c>
      <c r="CY15" s="116"/>
      <c r="CZ15" s="117">
        <f t="shared" si="14"/>
      </c>
      <c r="DA15" s="120">
        <f>IF(AND($F$8&lt;8,CZ15&lt;&gt;""),HLOOKUP(MATCH(EV15,EZ15:FF15,0),Discards,1,FALSE),"")</f>
      </c>
      <c r="DB15" s="117">
        <f t="shared" si="63"/>
        <v>0</v>
      </c>
      <c r="DC15" s="118">
        <f ca="1">IF(OR(CS15&lt;&gt;"",CU15&lt;&gt;""),RANK(DB15,DB$11:INDIRECT(DB$7,FALSE)),"")</f>
      </c>
      <c r="DD15" s="119"/>
      <c r="DE15" s="5"/>
      <c r="DF15" s="113">
        <f t="shared" si="15"/>
      </c>
      <c r="DG15" s="21"/>
      <c r="DH15" s="114">
        <f t="shared" si="64"/>
      </c>
      <c r="DI15" s="114">
        <f t="shared" si="65"/>
        <v>0</v>
      </c>
      <c r="DJ15" s="115">
        <f ca="1">IF(OR(DE15&lt;&gt;"",DG15&lt;&gt;""),RANK(DI15,DI$11:INDIRECT(DI$7,FALSE)),"")</f>
      </c>
      <c r="DK15" s="116"/>
      <c r="DL15" s="117">
        <f t="shared" si="16"/>
      </c>
      <c r="DM15" s="120">
        <f>IF(AND($F$8&lt;9,DL15&lt;&gt;""),HLOOKUP(MATCH(EW15,EZ15:FG15,0),Discards,1,FALSE),"")</f>
      </c>
      <c r="DN15" s="117">
        <f t="shared" si="66"/>
        <v>0</v>
      </c>
      <c r="DO15" s="118">
        <f ca="1">IF(OR(DE15&lt;&gt;"",DG15&lt;&gt;""),RANK(DN15,DN$11:INDIRECT(DN$7,FALSE)),"")</f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713.1</v>
      </c>
      <c r="ER15" s="28">
        <f>MIN($EZ15:FB15)</f>
        <v>705.2</v>
      </c>
      <c r="ES15" s="28">
        <f>MIN($EZ15:FC15)</f>
        <v>705.2</v>
      </c>
      <c r="ET15" s="28">
        <f>MIN($EZ15:FD15)</f>
        <v>705.2</v>
      </c>
      <c r="EU15" s="28">
        <f>MIN($EZ15:FE15)</f>
        <v>705.2</v>
      </c>
      <c r="EV15" s="28">
        <f>MIN($EZ15:FF15)</f>
        <v>705.2</v>
      </c>
      <c r="EW15" s="28">
        <f>MIN($EZ15:FG15)</f>
        <v>705.2</v>
      </c>
      <c r="EX15" s="28">
        <f>MIN($EZ15:FH15)</f>
        <v>705.2</v>
      </c>
      <c r="EY15" s="28">
        <f>MIN($EZ15:FI15)</f>
        <v>705.2</v>
      </c>
      <c r="EZ15" s="28">
        <f t="shared" si="22"/>
        <v>713.1</v>
      </c>
      <c r="FA15" s="28">
        <f t="shared" si="23"/>
        <v>771.2</v>
      </c>
      <c r="FB15" s="28">
        <f t="shared" si="24"/>
        <v>705.2</v>
      </c>
      <c r="FC15" s="28">
        <f t="shared" si="25"/>
        <v>802.1</v>
      </c>
      <c r="FD15" s="28">
        <f t="shared" si="26"/>
      </c>
      <c r="FE15" s="28">
        <f t="shared" si="27"/>
      </c>
      <c r="FF15" s="28">
        <f t="shared" si="28"/>
      </c>
      <c r="FG15" s="28">
        <f t="shared" si="29"/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107</v>
      </c>
      <c r="D16" s="135"/>
      <c r="E16" s="134"/>
      <c r="F16" s="134"/>
      <c r="G16" s="149"/>
      <c r="H16" s="136">
        <f t="shared" si="35"/>
      </c>
      <c r="I16" s="137">
        <f t="shared" si="36"/>
        <v>2553.8</v>
      </c>
      <c r="J16" s="137">
        <f>AD16+AO16+BA16+BM16+BY16+CK16+CW16+DI16+DU16+EG16-(MIN(EZ16:FI16)*$EY$2)</f>
        <v>2553.8</v>
      </c>
      <c r="K16" s="140">
        <f ca="1">IF(I16&lt;&gt;"",RANK(I16,J$11:INDIRECT(J$7,FALSE)),"")</f>
        <v>18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65.67</v>
      </c>
      <c r="AA16" s="113">
        <f t="shared" si="42"/>
        <v>65.67</v>
      </c>
      <c r="AB16" s="21"/>
      <c r="AC16" s="114">
        <f t="shared" si="43"/>
        <v>784.8</v>
      </c>
      <c r="AD16" s="114">
        <f t="shared" si="44"/>
        <v>784.8</v>
      </c>
      <c r="AE16" s="115">
        <f ca="1">IF(OR(Z16&lt;&gt;"",AB16&lt;&gt;""),RANK(AD16,AD$11:INDIRECT(AD$7,FALSE)),"")</f>
        <v>14</v>
      </c>
      <c r="AF16" s="116"/>
      <c r="AG16" s="117">
        <f t="shared" si="45"/>
        <v>784.8</v>
      </c>
      <c r="AH16" s="117">
        <f t="shared" si="46"/>
        <v>784.8</v>
      </c>
      <c r="AI16" s="118">
        <f ca="1">IF(OR(Z16&lt;&gt;"",AB16&lt;&gt;""),RANK(AH16,AH$11:INDIRECT(AH$7,FALSE)),"")</f>
        <v>14</v>
      </c>
      <c r="AJ16" s="119"/>
      <c r="AK16" s="5">
        <v>74.39</v>
      </c>
      <c r="AL16" s="113">
        <f t="shared" si="2"/>
        <v>74.39</v>
      </c>
      <c r="AM16" s="21"/>
      <c r="AN16" s="114">
        <f t="shared" si="47"/>
        <v>736.8</v>
      </c>
      <c r="AO16" s="114">
        <f t="shared" si="48"/>
        <v>736.8</v>
      </c>
      <c r="AP16" s="115">
        <f ca="1">IF(OR(AK16&lt;&gt;"",AM16&lt;&gt;""),RANK(AO16,AO$11:INDIRECT(AO$7,FALSE)),"")</f>
        <v>30</v>
      </c>
      <c r="AQ16" s="116"/>
      <c r="AR16" s="117">
        <f t="shared" si="3"/>
        <v>1521.6</v>
      </c>
      <c r="AS16" s="120">
        <f>IF(AND($F$8&lt;3,AR16&lt;&gt;""),HLOOKUP(MATCH(EQ16,EZ16:FA16,0),Discards,1,FALSE),"")</f>
      </c>
      <c r="AT16" s="117">
        <f t="shared" si="4"/>
        <v>1521.6</v>
      </c>
      <c r="AU16" s="118">
        <f ca="1">IF(OR(AK16&lt;&gt;"",AM16&lt;&gt;""),RANK(AT16,AT$11:INDIRECT(AT$7,FALSE)),"")</f>
        <v>22</v>
      </c>
      <c r="AV16" s="119"/>
      <c r="AW16" s="5">
        <v>62.12</v>
      </c>
      <c r="AX16" s="113">
        <f t="shared" si="5"/>
        <v>62.12</v>
      </c>
      <c r="AY16" s="21"/>
      <c r="AZ16" s="114">
        <f t="shared" si="49"/>
        <v>883.9</v>
      </c>
      <c r="BA16" s="114">
        <f t="shared" si="50"/>
        <v>883.9</v>
      </c>
      <c r="BB16" s="115">
        <f ca="1">IF(OR(AW16&lt;&gt;"",AY16&lt;&gt;""),RANK(BA16,BA$11:INDIRECT(BA$7,FALSE)),"")</f>
        <v>12</v>
      </c>
      <c r="BC16" s="116"/>
      <c r="BD16" s="117">
        <f t="shared" si="6"/>
        <v>2405.5</v>
      </c>
      <c r="BE16" s="120">
        <f>IF(AND($F$8&lt;4,BD16&lt;&gt;""),HLOOKUP(MATCH(ER16,EZ16:FB16,0),Discards,1,FALSE),"")</f>
      </c>
      <c r="BF16" s="117">
        <f t="shared" si="51"/>
        <v>2405.5</v>
      </c>
      <c r="BG16" s="118">
        <f ca="1">IF(OR(AW16&lt;&gt;"",AY16&lt;&gt;""),RANK(BF16,BF$11:INDIRECT(BF$7,FALSE)),"")</f>
        <v>18</v>
      </c>
      <c r="BH16" s="119"/>
      <c r="BI16" s="5">
        <v>61.46</v>
      </c>
      <c r="BJ16" s="113">
        <f t="shared" si="7"/>
        <v>61.46</v>
      </c>
      <c r="BK16" s="21"/>
      <c r="BL16" s="114">
        <f t="shared" si="52"/>
        <v>885.1</v>
      </c>
      <c r="BM16" s="114">
        <f t="shared" si="53"/>
        <v>885.1</v>
      </c>
      <c r="BN16" s="115">
        <f ca="1">IF(OR(BI16&lt;&gt;"",BK16&lt;&gt;""),RANK(BM16,BM$11:INDIRECT(BM$7,FALSE)),"")</f>
        <v>9</v>
      </c>
      <c r="BO16" s="116"/>
      <c r="BP16" s="117">
        <f t="shared" si="8"/>
        <v>2553.8</v>
      </c>
      <c r="BQ16" s="120">
        <f>IF(AND($F$8&lt;5,BP16&lt;&gt;""),HLOOKUP(MATCH(ES16,EZ16:FC16,0),Discards,1,FALSE),"")</f>
        <v>2</v>
      </c>
      <c r="BR16" s="117">
        <f t="shared" si="54"/>
        <v>2553.8</v>
      </c>
      <c r="BS16" s="118">
        <f ca="1">IF(OR(BI16&lt;&gt;"",BK16&lt;&gt;""),RANK(BR16,BR$11:INDIRECT(BR$7,FALSE)),"")</f>
        <v>18</v>
      </c>
      <c r="BT16" s="119"/>
      <c r="BU16" s="5"/>
      <c r="BV16" s="113">
        <f t="shared" si="9"/>
      </c>
      <c r="BW16" s="21"/>
      <c r="BX16" s="114">
        <f t="shared" si="55"/>
      </c>
      <c r="BY16" s="114">
        <f t="shared" si="56"/>
        <v>0</v>
      </c>
      <c r="BZ16" s="115">
        <f ca="1">IF(OR(BU16&lt;&gt;"",BW16&lt;&gt;""),RANK(BY16,BY$11:INDIRECT(BY$7,FALSE)),"")</f>
      </c>
      <c r="CA16" s="116"/>
      <c r="CB16" s="117">
        <f t="shared" si="10"/>
      </c>
      <c r="CC16" s="120">
        <f>IF(AND($F$8&lt;6,CB16&lt;&gt;""),HLOOKUP(MATCH(ET16,EZ16:FD16,0),Discards,1,FALSE),"")</f>
      </c>
      <c r="CD16" s="117">
        <f t="shared" si="57"/>
        <v>0</v>
      </c>
      <c r="CE16" s="118">
        <f ca="1">IF(OR(BU16&lt;&gt;"",BW16&lt;&gt;""),RANK(CD16,CD$11:INDIRECT(CD$7,FALSE)),"")</f>
      </c>
      <c r="CF16" s="119"/>
      <c r="CG16" s="5"/>
      <c r="CH16" s="113">
        <f t="shared" si="11"/>
      </c>
      <c r="CI16" s="21"/>
      <c r="CJ16" s="114">
        <f t="shared" si="58"/>
      </c>
      <c r="CK16" s="114">
        <f t="shared" si="59"/>
        <v>0</v>
      </c>
      <c r="CL16" s="115">
        <f ca="1">IF(OR(CG16&lt;&gt;"",CI16&lt;&gt;""),RANK(CK16,CK$11:INDIRECT(CK$7,FALSE)),"")</f>
      </c>
      <c r="CM16" s="116"/>
      <c r="CN16" s="117">
        <f t="shared" si="12"/>
      </c>
      <c r="CO16" s="120">
        <f>IF(AND($F$8&lt;7,CN16&lt;&gt;""),HLOOKUP(MATCH(EU16,EZ16:FE16,0),Discards,1,FALSE),"")</f>
      </c>
      <c r="CP16" s="117">
        <f t="shared" si="60"/>
        <v>0</v>
      </c>
      <c r="CQ16" s="118">
        <f ca="1">IF(OR(CG16&lt;&gt;"",CI16&lt;&gt;""),RANK(CP16,CP$11:INDIRECT(CP$7,FALSE)),"")</f>
      </c>
      <c r="CR16" s="119"/>
      <c r="CS16" s="5"/>
      <c r="CT16" s="113">
        <f t="shared" si="13"/>
      </c>
      <c r="CU16" s="21"/>
      <c r="CV16" s="114">
        <f t="shared" si="61"/>
      </c>
      <c r="CW16" s="114">
        <f t="shared" si="62"/>
        <v>0</v>
      </c>
      <c r="CX16" s="115">
        <f ca="1">IF(OR(CS16&lt;&gt;"",CU16&lt;&gt;""),RANK(CW16,CW$11:INDIRECT(CW$7,FALSE)),"")</f>
      </c>
      <c r="CY16" s="116"/>
      <c r="CZ16" s="117">
        <f t="shared" si="14"/>
      </c>
      <c r="DA16" s="120">
        <f>IF(AND($F$8&lt;8,CZ16&lt;&gt;""),HLOOKUP(MATCH(EV16,EZ16:FF16,0),Discards,1,FALSE),"")</f>
      </c>
      <c r="DB16" s="117">
        <f t="shared" si="63"/>
        <v>0</v>
      </c>
      <c r="DC16" s="118">
        <f ca="1">IF(OR(CS16&lt;&gt;"",CU16&lt;&gt;""),RANK(DB16,DB$11:INDIRECT(DB$7,FALSE)),"")</f>
      </c>
      <c r="DD16" s="119"/>
      <c r="DE16" s="5"/>
      <c r="DF16" s="113">
        <f t="shared" si="15"/>
      </c>
      <c r="DG16" s="21"/>
      <c r="DH16" s="114">
        <f t="shared" si="64"/>
      </c>
      <c r="DI16" s="114">
        <f t="shared" si="65"/>
        <v>0</v>
      </c>
      <c r="DJ16" s="115">
        <f ca="1">IF(OR(DE16&lt;&gt;"",DG16&lt;&gt;""),RANK(DI16,DI$11:INDIRECT(DI$7,FALSE)),"")</f>
      </c>
      <c r="DK16" s="116"/>
      <c r="DL16" s="117">
        <f t="shared" si="16"/>
      </c>
      <c r="DM16" s="120">
        <f>IF(AND($F$8&lt;9,DL16&lt;&gt;""),HLOOKUP(MATCH(EW16,EZ16:FG16,0),Discards,1,FALSE),"")</f>
      </c>
      <c r="DN16" s="117">
        <f t="shared" si="66"/>
        <v>0</v>
      </c>
      <c r="DO16" s="118">
        <f ca="1">IF(OR(DE16&lt;&gt;"",DG16&lt;&gt;""),RANK(DN16,DN$11:INDIRECT(DN$7,FALSE)),"")</f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736.8</v>
      </c>
      <c r="ER16" s="28">
        <f>MIN($EZ16:FB16)</f>
        <v>736.8</v>
      </c>
      <c r="ES16" s="28">
        <f>MIN($EZ16:FC16)</f>
        <v>736.8</v>
      </c>
      <c r="ET16" s="28">
        <f>MIN($EZ16:FD16)</f>
        <v>736.8</v>
      </c>
      <c r="EU16" s="28">
        <f>MIN($EZ16:FE16)</f>
        <v>736.8</v>
      </c>
      <c r="EV16" s="28">
        <f>MIN($EZ16:FF16)</f>
        <v>736.8</v>
      </c>
      <c r="EW16" s="28">
        <f>MIN($EZ16:FG16)</f>
        <v>736.8</v>
      </c>
      <c r="EX16" s="28">
        <f>MIN($EZ16:FH16)</f>
        <v>736.8</v>
      </c>
      <c r="EY16" s="28">
        <f>MIN($EZ16:FI16)</f>
        <v>736.8</v>
      </c>
      <c r="EZ16" s="28">
        <f t="shared" si="22"/>
        <v>784.8</v>
      </c>
      <c r="FA16" s="28">
        <f t="shared" si="23"/>
        <v>736.8</v>
      </c>
      <c r="FB16" s="28">
        <f t="shared" si="24"/>
        <v>883.9</v>
      </c>
      <c r="FC16" s="28">
        <f t="shared" si="25"/>
        <v>885.1</v>
      </c>
      <c r="FD16" s="28">
        <f t="shared" si="26"/>
      </c>
      <c r="FE16" s="28">
        <f t="shared" si="27"/>
      </c>
      <c r="FF16" s="28">
        <f t="shared" si="28"/>
      </c>
      <c r="FG16" s="28">
        <f t="shared" si="29"/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108</v>
      </c>
      <c r="D17" s="19"/>
      <c r="E17" s="18"/>
      <c r="F17" s="18"/>
      <c r="G17" s="148"/>
      <c r="H17" s="122">
        <f t="shared" si="35"/>
      </c>
      <c r="I17" s="30">
        <f t="shared" si="36"/>
        <v>2480.4</v>
      </c>
      <c r="J17" s="30">
        <f>AD17+AO17+BA17+BM17+BY17+CK17+CW17+DI17+DU17+EG17-(MIN(EZ17:FI17)*$EY$2)</f>
        <v>2480.4</v>
      </c>
      <c r="K17" s="139">
        <f ca="1">IF(I17&lt;&gt;"",RANK(I17,J$11:INDIRECT(J$7,FALSE)),"")</f>
        <v>22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62.72</v>
      </c>
      <c r="AA17" s="103">
        <f t="shared" si="42"/>
        <v>62.72</v>
      </c>
      <c r="AB17" s="20"/>
      <c r="AC17" s="104">
        <f t="shared" si="43"/>
        <v>821.7</v>
      </c>
      <c r="AD17" s="104">
        <f t="shared" si="44"/>
        <v>821.7</v>
      </c>
      <c r="AE17" s="105">
        <f ca="1">IF(OR(Z17&lt;&gt;"",AB17&lt;&gt;""),RANK(AD17,AD$11:INDIRECT(AD$7,FALSE)),"")</f>
        <v>10</v>
      </c>
      <c r="AF17" s="106"/>
      <c r="AG17" s="107">
        <f t="shared" si="45"/>
        <v>821.7</v>
      </c>
      <c r="AH17" s="107">
        <f t="shared" si="46"/>
        <v>821.7</v>
      </c>
      <c r="AI17" s="108">
        <f ca="1">IF(OR(Z17&lt;&gt;"",AB17&lt;&gt;""),RANK(AH17,AH$11:INDIRECT(AH$7,FALSE)),"")</f>
        <v>10</v>
      </c>
      <c r="AJ17" s="109"/>
      <c r="AK17" s="4">
        <v>65.08</v>
      </c>
      <c r="AL17" s="103">
        <f t="shared" si="2"/>
        <v>65.08</v>
      </c>
      <c r="AM17" s="20"/>
      <c r="AN17" s="104">
        <f t="shared" si="47"/>
        <v>842.2</v>
      </c>
      <c r="AO17" s="104">
        <f t="shared" si="48"/>
        <v>842.2</v>
      </c>
      <c r="AP17" s="105">
        <f ca="1">IF(OR(AK17&lt;&gt;"",AM17&lt;&gt;""),RANK(AO17,AO$11:INDIRECT(AO$7,FALSE)),"")</f>
        <v>17</v>
      </c>
      <c r="AQ17" s="106"/>
      <c r="AR17" s="107">
        <f t="shared" si="3"/>
        <v>1663.9</v>
      </c>
      <c r="AS17" s="110">
        <f>IF(AND($F$8&lt;3,AR17&lt;&gt;""),HLOOKUP(MATCH(EQ17,EZ17:FA17,0),Discards,1,FALSE),"")</f>
      </c>
      <c r="AT17" s="107">
        <f t="shared" si="4"/>
        <v>1663.9</v>
      </c>
      <c r="AU17" s="108">
        <f ca="1">IF(OR(AK17&lt;&gt;"",AM17&lt;&gt;""),RANK(AT17,AT$11:INDIRECT(AT$7,FALSE)),"")</f>
        <v>13</v>
      </c>
      <c r="AV17" s="109"/>
      <c r="AW17" s="4">
        <v>67.25</v>
      </c>
      <c r="AX17" s="103">
        <f t="shared" si="5"/>
        <v>67.25</v>
      </c>
      <c r="AY17" s="20"/>
      <c r="AZ17" s="104">
        <f t="shared" si="49"/>
        <v>816.5</v>
      </c>
      <c r="BA17" s="104">
        <f t="shared" si="50"/>
        <v>816.5</v>
      </c>
      <c r="BB17" s="105">
        <f ca="1">IF(OR(AW17&lt;&gt;"",AY17&lt;&gt;""),RANK(BA17,BA$11:INDIRECT(BA$7,FALSE)),"")</f>
        <v>19</v>
      </c>
      <c r="BC17" s="106"/>
      <c r="BD17" s="107">
        <f t="shared" si="6"/>
        <v>2480.4</v>
      </c>
      <c r="BE17" s="110">
        <f>IF(AND($F$8&lt;4,BD17&lt;&gt;""),HLOOKUP(MATCH(ER17,EZ17:FB17,0),Discards,1,FALSE),"")</f>
      </c>
      <c r="BF17" s="107">
        <f t="shared" si="51"/>
        <v>2480.4</v>
      </c>
      <c r="BG17" s="108">
        <f ca="1">IF(OR(AW17&lt;&gt;"",AY17&lt;&gt;""),RANK(BF17,BF$11:INDIRECT(BF$7,FALSE)),"")</f>
        <v>14</v>
      </c>
      <c r="BH17" s="109"/>
      <c r="BI17" s="4">
        <v>75.28</v>
      </c>
      <c r="BJ17" s="103">
        <f t="shared" si="7"/>
        <v>75.28</v>
      </c>
      <c r="BK17" s="20"/>
      <c r="BL17" s="104">
        <f t="shared" si="52"/>
        <v>722.6</v>
      </c>
      <c r="BM17" s="104">
        <f t="shared" si="53"/>
        <v>722.6</v>
      </c>
      <c r="BN17" s="105">
        <f ca="1">IF(OR(BI17&lt;&gt;"",BK17&lt;&gt;""),RANK(BM17,BM$11:INDIRECT(BM$7,FALSE)),"")</f>
        <v>27</v>
      </c>
      <c r="BO17" s="106"/>
      <c r="BP17" s="107">
        <f t="shared" si="8"/>
        <v>2480.4</v>
      </c>
      <c r="BQ17" s="110">
        <f>IF(AND($F$8&lt;5,BP17&lt;&gt;""),HLOOKUP(MATCH(ES17,EZ17:FC17,0),Discards,1,FALSE),"")</f>
        <v>4</v>
      </c>
      <c r="BR17" s="107">
        <f t="shared" si="54"/>
        <v>2480.4</v>
      </c>
      <c r="BS17" s="108">
        <f ca="1">IF(OR(BI17&lt;&gt;"",BK17&lt;&gt;""),RANK(BR17,BR$11:INDIRECT(BR$7,FALSE)),"")</f>
        <v>22</v>
      </c>
      <c r="BT17" s="109"/>
      <c r="BU17" s="4"/>
      <c r="BV17" s="103">
        <f t="shared" si="9"/>
      </c>
      <c r="BW17" s="20"/>
      <c r="BX17" s="104">
        <f t="shared" si="55"/>
      </c>
      <c r="BY17" s="104">
        <f t="shared" si="56"/>
        <v>0</v>
      </c>
      <c r="BZ17" s="105">
        <f ca="1">IF(OR(BU17&lt;&gt;"",BW17&lt;&gt;""),RANK(BY17,BY$11:INDIRECT(BY$7,FALSE)),"")</f>
      </c>
      <c r="CA17" s="106"/>
      <c r="CB17" s="107">
        <f t="shared" si="10"/>
      </c>
      <c r="CC17" s="110">
        <f>IF(AND($F$8&lt;6,CB17&lt;&gt;""),HLOOKUP(MATCH(ET17,EZ17:FD17,0),Discards,1,FALSE),"")</f>
      </c>
      <c r="CD17" s="107">
        <f t="shared" si="57"/>
        <v>0</v>
      </c>
      <c r="CE17" s="108">
        <f ca="1">IF(OR(BU17&lt;&gt;"",BW17&lt;&gt;""),RANK(CD17,CD$11:INDIRECT(CD$7,FALSE)),"")</f>
      </c>
      <c r="CF17" s="109"/>
      <c r="CG17" s="4"/>
      <c r="CH17" s="103">
        <f t="shared" si="11"/>
      </c>
      <c r="CI17" s="20"/>
      <c r="CJ17" s="104">
        <f t="shared" si="58"/>
      </c>
      <c r="CK17" s="104">
        <f t="shared" si="59"/>
        <v>0</v>
      </c>
      <c r="CL17" s="105">
        <f ca="1">IF(OR(CG17&lt;&gt;"",CI17&lt;&gt;""),RANK(CK17,CK$11:INDIRECT(CK$7,FALSE)),"")</f>
      </c>
      <c r="CM17" s="106"/>
      <c r="CN17" s="107">
        <f t="shared" si="12"/>
      </c>
      <c r="CO17" s="110">
        <f>IF(AND($F$8&lt;7,CN17&lt;&gt;""),HLOOKUP(MATCH(EU17,EZ17:FE17,0),Discards,1,FALSE),"")</f>
      </c>
      <c r="CP17" s="107">
        <f t="shared" si="60"/>
        <v>0</v>
      </c>
      <c r="CQ17" s="108">
        <f ca="1">IF(OR(CG17&lt;&gt;"",CI17&lt;&gt;""),RANK(CP17,CP$11:INDIRECT(CP$7,FALSE)),"")</f>
      </c>
      <c r="CR17" s="109"/>
      <c r="CS17" s="4"/>
      <c r="CT17" s="103">
        <f t="shared" si="13"/>
      </c>
      <c r="CU17" s="20"/>
      <c r="CV17" s="104">
        <f t="shared" si="61"/>
      </c>
      <c r="CW17" s="104">
        <f t="shared" si="62"/>
        <v>0</v>
      </c>
      <c r="CX17" s="105">
        <f ca="1">IF(OR(CS17&lt;&gt;"",CU17&lt;&gt;""),RANK(CW17,CW$11:INDIRECT(CW$7,FALSE)),"")</f>
      </c>
      <c r="CY17" s="106"/>
      <c r="CZ17" s="107">
        <f t="shared" si="14"/>
      </c>
      <c r="DA17" s="110">
        <f>IF(AND($F$8&lt;8,CZ17&lt;&gt;""),HLOOKUP(MATCH(EV17,EZ17:FF17,0),Discards,1,FALSE),"")</f>
      </c>
      <c r="DB17" s="107">
        <f t="shared" si="63"/>
        <v>0</v>
      </c>
      <c r="DC17" s="108">
        <f ca="1">IF(OR(CS17&lt;&gt;"",CU17&lt;&gt;""),RANK(DB17,DB$11:INDIRECT(DB$7,FALSE)),"")</f>
      </c>
      <c r="DD17" s="109"/>
      <c r="DE17" s="4"/>
      <c r="DF17" s="103">
        <f t="shared" si="15"/>
      </c>
      <c r="DG17" s="20"/>
      <c r="DH17" s="104">
        <f t="shared" si="64"/>
      </c>
      <c r="DI17" s="104">
        <f t="shared" si="65"/>
        <v>0</v>
      </c>
      <c r="DJ17" s="105">
        <f ca="1">IF(OR(DE17&lt;&gt;"",DG17&lt;&gt;""),RANK(DI17,DI$11:INDIRECT(DI$7,FALSE)),"")</f>
      </c>
      <c r="DK17" s="106"/>
      <c r="DL17" s="107">
        <f t="shared" si="16"/>
      </c>
      <c r="DM17" s="110">
        <f>IF(AND($F$8&lt;9,DL17&lt;&gt;""),HLOOKUP(MATCH(EW17,EZ17:FG17,0),Discards,1,FALSE),"")</f>
      </c>
      <c r="DN17" s="107">
        <f t="shared" si="66"/>
        <v>0</v>
      </c>
      <c r="DO17" s="108">
        <f ca="1">IF(OR(DE17&lt;&gt;"",DG17&lt;&gt;""),RANK(DN17,DN$11:INDIRECT(DN$7,FALSE)),"")</f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821.7</v>
      </c>
      <c r="ER17" s="28">
        <f>MIN($EZ17:FB17)</f>
        <v>816.5</v>
      </c>
      <c r="ES17" s="28">
        <f>MIN($EZ17:FC17)</f>
        <v>722.6</v>
      </c>
      <c r="ET17" s="28">
        <f>MIN($EZ17:FD17)</f>
        <v>722.6</v>
      </c>
      <c r="EU17" s="28">
        <f>MIN($EZ17:FE17)</f>
        <v>722.6</v>
      </c>
      <c r="EV17" s="28">
        <f>MIN($EZ17:FF17)</f>
        <v>722.6</v>
      </c>
      <c r="EW17" s="28">
        <f>MIN($EZ17:FG17)</f>
        <v>722.6</v>
      </c>
      <c r="EX17" s="28">
        <f>MIN($EZ17:FH17)</f>
        <v>722.6</v>
      </c>
      <c r="EY17" s="28">
        <f>MIN($EZ17:FI17)</f>
        <v>722.6</v>
      </c>
      <c r="EZ17" s="28">
        <f t="shared" si="22"/>
        <v>821.7</v>
      </c>
      <c r="FA17" s="28">
        <f t="shared" si="23"/>
        <v>842.2</v>
      </c>
      <c r="FB17" s="28">
        <f t="shared" si="24"/>
        <v>816.5</v>
      </c>
      <c r="FC17" s="28">
        <f t="shared" si="25"/>
        <v>722.6</v>
      </c>
      <c r="FD17" s="28">
        <f t="shared" si="26"/>
      </c>
      <c r="FE17" s="28">
        <f t="shared" si="27"/>
      </c>
      <c r="FF17" s="28">
        <f t="shared" si="28"/>
      </c>
      <c r="FG17" s="28">
        <f t="shared" si="29"/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99</v>
      </c>
      <c r="D18" s="19"/>
      <c r="E18" s="18"/>
      <c r="F18" s="18"/>
      <c r="G18" s="148"/>
      <c r="H18" s="122">
        <f t="shared" si="35"/>
      </c>
      <c r="I18" s="30">
        <f t="shared" si="36"/>
        <v>2327.6000000000004</v>
      </c>
      <c r="J18" s="30">
        <f>AD18+AO18+BA18+BM18+BY18+CK18+CW18+DI18+DU18+EG18-(MIN(EZ18:FI18)*$EY$2)</f>
        <v>2327.6000000000004</v>
      </c>
      <c r="K18" s="139">
        <f ca="1">IF(I18&lt;&gt;"",RANK(I18,J$11:INDIRECT(J$7,FALSE)),"")</f>
        <v>25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68.79</v>
      </c>
      <c r="AA18" s="103">
        <f t="shared" si="42"/>
        <v>68.79</v>
      </c>
      <c r="AB18" s="20"/>
      <c r="AC18" s="104">
        <f t="shared" si="43"/>
        <v>749.2</v>
      </c>
      <c r="AD18" s="104">
        <f t="shared" si="44"/>
        <v>749.2</v>
      </c>
      <c r="AE18" s="105">
        <f ca="1">IF(OR(Z18&lt;&gt;"",AB18&lt;&gt;""),RANK(AD18,AD$11:INDIRECT(AD$7,FALSE)),"")</f>
        <v>16</v>
      </c>
      <c r="AF18" s="106"/>
      <c r="AG18" s="107">
        <f t="shared" si="45"/>
        <v>749.2</v>
      </c>
      <c r="AH18" s="107">
        <f t="shared" si="46"/>
        <v>749.2</v>
      </c>
      <c r="AI18" s="108">
        <f ca="1">IF(OR(Z18&lt;&gt;"",AB18&lt;&gt;""),RANK(AH18,AH$11:INDIRECT(AH$7,FALSE)),"")</f>
        <v>16</v>
      </c>
      <c r="AJ18" s="109"/>
      <c r="AK18" s="4">
        <v>66.06</v>
      </c>
      <c r="AL18" s="103">
        <f t="shared" si="2"/>
        <v>66.06</v>
      </c>
      <c r="AM18" s="20"/>
      <c r="AN18" s="104">
        <f t="shared" si="47"/>
        <v>829.7</v>
      </c>
      <c r="AO18" s="104">
        <f t="shared" si="48"/>
        <v>829.7</v>
      </c>
      <c r="AP18" s="105">
        <f ca="1">IF(OR(AK18&lt;&gt;"",AM18&lt;&gt;""),RANK(AO18,AO$11:INDIRECT(AO$7,FALSE)),"")</f>
        <v>21</v>
      </c>
      <c r="AQ18" s="106"/>
      <c r="AR18" s="107">
        <f t="shared" si="3"/>
        <v>1578.9</v>
      </c>
      <c r="AS18" s="110">
        <f>IF(AND($F$8&lt;3,AR18&lt;&gt;""),HLOOKUP(MATCH(EQ18,EZ18:FA18,0),Discards,1,FALSE),"")</f>
      </c>
      <c r="AT18" s="107">
        <f t="shared" si="4"/>
        <v>1578.9</v>
      </c>
      <c r="AU18" s="108">
        <f ca="1">IF(OR(AK18&lt;&gt;"",AM18&lt;&gt;""),RANK(AT18,AT$11:INDIRECT(AT$7,FALSE)),"")</f>
        <v>18</v>
      </c>
      <c r="AV18" s="109"/>
      <c r="AW18" s="4">
        <v>73.34</v>
      </c>
      <c r="AX18" s="103">
        <f t="shared" si="5"/>
        <v>73.34</v>
      </c>
      <c r="AY18" s="20"/>
      <c r="AZ18" s="104">
        <f t="shared" si="49"/>
        <v>748.7</v>
      </c>
      <c r="BA18" s="104">
        <f t="shared" si="50"/>
        <v>748.7</v>
      </c>
      <c r="BB18" s="105">
        <f ca="1">IF(OR(AW18&lt;&gt;"",AY18&lt;&gt;""),RANK(BA18,BA$11:INDIRECT(BA$7,FALSE)),"")</f>
        <v>27</v>
      </c>
      <c r="BC18" s="106"/>
      <c r="BD18" s="107">
        <f t="shared" si="6"/>
        <v>2327.6000000000004</v>
      </c>
      <c r="BE18" s="110">
        <f>IF(AND($F$8&lt;4,BD18&lt;&gt;""),HLOOKUP(MATCH(ER18,EZ18:FB18,0),Discards,1,FALSE),"")</f>
      </c>
      <c r="BF18" s="107">
        <f t="shared" si="51"/>
        <v>2327.6000000000004</v>
      </c>
      <c r="BG18" s="108">
        <f ca="1">IF(OR(AW18&lt;&gt;"",AY18&lt;&gt;""),RANK(BF18,BF$11:INDIRECT(BF$7,FALSE)),"")</f>
        <v>24</v>
      </c>
      <c r="BH18" s="109"/>
      <c r="BI18" s="4">
        <v>74.66</v>
      </c>
      <c r="BJ18" s="103">
        <f t="shared" si="7"/>
        <v>74.66</v>
      </c>
      <c r="BK18" s="20"/>
      <c r="BL18" s="104">
        <f t="shared" si="52"/>
        <v>728.6</v>
      </c>
      <c r="BM18" s="104">
        <f t="shared" si="53"/>
        <v>728.6</v>
      </c>
      <c r="BN18" s="105">
        <f ca="1">IF(OR(BI18&lt;&gt;"",BK18&lt;&gt;""),RANK(BM18,BM$11:INDIRECT(BM$7,FALSE)),"")</f>
        <v>25</v>
      </c>
      <c r="BO18" s="106"/>
      <c r="BP18" s="107">
        <f t="shared" si="8"/>
        <v>2327.6000000000004</v>
      </c>
      <c r="BQ18" s="110">
        <f>IF(AND($F$8&lt;5,BP18&lt;&gt;""),HLOOKUP(MATCH(ES18,EZ18:FC18,0),Discards,1,FALSE),"")</f>
        <v>4</v>
      </c>
      <c r="BR18" s="107">
        <f t="shared" si="54"/>
        <v>2327.6000000000004</v>
      </c>
      <c r="BS18" s="108">
        <f ca="1">IF(OR(BI18&lt;&gt;"",BK18&lt;&gt;""),RANK(BR18,BR$11:INDIRECT(BR$7,FALSE)),"")</f>
        <v>25</v>
      </c>
      <c r="BT18" s="109"/>
      <c r="BU18" s="4"/>
      <c r="BV18" s="103">
        <f t="shared" si="9"/>
      </c>
      <c r="BW18" s="20"/>
      <c r="BX18" s="104">
        <f t="shared" si="55"/>
      </c>
      <c r="BY18" s="104">
        <f t="shared" si="56"/>
        <v>0</v>
      </c>
      <c r="BZ18" s="105">
        <f ca="1">IF(OR(BU18&lt;&gt;"",BW18&lt;&gt;""),RANK(BY18,BY$11:INDIRECT(BY$7,FALSE)),"")</f>
      </c>
      <c r="CA18" s="106"/>
      <c r="CB18" s="107">
        <f t="shared" si="10"/>
      </c>
      <c r="CC18" s="110">
        <f>IF(AND($F$8&lt;6,CB18&lt;&gt;""),HLOOKUP(MATCH(ET18,EZ18:FD18,0),Discards,1,FALSE),"")</f>
      </c>
      <c r="CD18" s="107">
        <f t="shared" si="57"/>
        <v>0</v>
      </c>
      <c r="CE18" s="108">
        <f ca="1">IF(OR(BU18&lt;&gt;"",BW18&lt;&gt;""),RANK(CD18,CD$11:INDIRECT(CD$7,FALSE)),"")</f>
      </c>
      <c r="CF18" s="109"/>
      <c r="CG18" s="4"/>
      <c r="CH18" s="103">
        <f t="shared" si="11"/>
      </c>
      <c r="CI18" s="20"/>
      <c r="CJ18" s="104">
        <f t="shared" si="58"/>
      </c>
      <c r="CK18" s="104">
        <f t="shared" si="59"/>
        <v>0</v>
      </c>
      <c r="CL18" s="105">
        <f ca="1">IF(OR(CG18&lt;&gt;"",CI18&lt;&gt;""),RANK(CK18,CK$11:INDIRECT(CK$7,FALSE)),"")</f>
      </c>
      <c r="CM18" s="106"/>
      <c r="CN18" s="107">
        <f t="shared" si="12"/>
      </c>
      <c r="CO18" s="110">
        <f>IF(AND($F$8&lt;7,CN18&lt;&gt;""),HLOOKUP(MATCH(EU18,EZ18:FE18,0),Discards,1,FALSE),"")</f>
      </c>
      <c r="CP18" s="107">
        <f t="shared" si="60"/>
        <v>0</v>
      </c>
      <c r="CQ18" s="108">
        <f ca="1">IF(OR(CG18&lt;&gt;"",CI18&lt;&gt;""),RANK(CP18,CP$11:INDIRECT(CP$7,FALSE)),"")</f>
      </c>
      <c r="CR18" s="109"/>
      <c r="CS18" s="4"/>
      <c r="CT18" s="103">
        <f t="shared" si="13"/>
      </c>
      <c r="CU18" s="20"/>
      <c r="CV18" s="104">
        <f t="shared" si="61"/>
      </c>
      <c r="CW18" s="104">
        <f t="shared" si="62"/>
        <v>0</v>
      </c>
      <c r="CX18" s="105">
        <f ca="1">IF(OR(CS18&lt;&gt;"",CU18&lt;&gt;""),RANK(CW18,CW$11:INDIRECT(CW$7,FALSE)),"")</f>
      </c>
      <c r="CY18" s="106"/>
      <c r="CZ18" s="107">
        <f t="shared" si="14"/>
      </c>
      <c r="DA18" s="110">
        <f>IF(AND($F$8&lt;8,CZ18&lt;&gt;""),HLOOKUP(MATCH(EV18,EZ18:FF18,0),Discards,1,FALSE),"")</f>
      </c>
      <c r="DB18" s="107">
        <f t="shared" si="63"/>
        <v>0</v>
      </c>
      <c r="DC18" s="108">
        <f ca="1">IF(OR(CS18&lt;&gt;"",CU18&lt;&gt;""),RANK(DB18,DB$11:INDIRECT(DB$7,FALSE)),"")</f>
      </c>
      <c r="DD18" s="109"/>
      <c r="DE18" s="4"/>
      <c r="DF18" s="103">
        <f t="shared" si="15"/>
      </c>
      <c r="DG18" s="20"/>
      <c r="DH18" s="104">
        <f t="shared" si="64"/>
      </c>
      <c r="DI18" s="104">
        <f t="shared" si="65"/>
        <v>0</v>
      </c>
      <c r="DJ18" s="105">
        <f ca="1">IF(OR(DE18&lt;&gt;"",DG18&lt;&gt;""),RANK(DI18,DI$11:INDIRECT(DI$7,FALSE)),"")</f>
      </c>
      <c r="DK18" s="106"/>
      <c r="DL18" s="107">
        <f t="shared" si="16"/>
      </c>
      <c r="DM18" s="110">
        <f>IF(AND($F$8&lt;9,DL18&lt;&gt;""),HLOOKUP(MATCH(EW18,EZ18:FG18,0),Discards,1,FALSE),"")</f>
      </c>
      <c r="DN18" s="107">
        <f t="shared" si="66"/>
        <v>0</v>
      </c>
      <c r="DO18" s="108">
        <f ca="1">IF(OR(DE18&lt;&gt;"",DG18&lt;&gt;""),RANK(DN18,DN$11:INDIRECT(DN$7,FALSE)),"")</f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749.2</v>
      </c>
      <c r="ER18" s="28">
        <f>MIN($EZ18:FB18)</f>
        <v>748.7</v>
      </c>
      <c r="ES18" s="28">
        <f>MIN($EZ18:FC18)</f>
        <v>728.6</v>
      </c>
      <c r="ET18" s="28">
        <f>MIN($EZ18:FD18)</f>
        <v>728.6</v>
      </c>
      <c r="EU18" s="28">
        <f>MIN($EZ18:FE18)</f>
        <v>728.6</v>
      </c>
      <c r="EV18" s="28">
        <f>MIN($EZ18:FF18)</f>
        <v>728.6</v>
      </c>
      <c r="EW18" s="28">
        <f>MIN($EZ18:FG18)</f>
        <v>728.6</v>
      </c>
      <c r="EX18" s="28">
        <f>MIN($EZ18:FH18)</f>
        <v>728.6</v>
      </c>
      <c r="EY18" s="28">
        <f>MIN($EZ18:FI18)</f>
        <v>728.6</v>
      </c>
      <c r="EZ18" s="28">
        <f t="shared" si="22"/>
        <v>749.2</v>
      </c>
      <c r="FA18" s="28">
        <f t="shared" si="23"/>
        <v>829.7</v>
      </c>
      <c r="FB18" s="28">
        <f t="shared" si="24"/>
        <v>748.7</v>
      </c>
      <c r="FC18" s="28">
        <f t="shared" si="25"/>
        <v>728.6</v>
      </c>
      <c r="FD18" s="28">
        <f t="shared" si="26"/>
      </c>
      <c r="FE18" s="28">
        <f t="shared" si="27"/>
      </c>
      <c r="FF18" s="28">
        <f t="shared" si="28"/>
      </c>
      <c r="FG18" s="28">
        <f t="shared" si="29"/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90</v>
      </c>
      <c r="D19" s="19"/>
      <c r="E19" s="18"/>
      <c r="F19" s="18"/>
      <c r="G19" s="148"/>
      <c r="H19" s="122">
        <f t="shared" si="35"/>
      </c>
      <c r="I19" s="30">
        <f t="shared" si="36"/>
        <v>2519.9</v>
      </c>
      <c r="J19" s="30">
        <f>AD19+AO19+BA19+BM19+BY19+CK19+CW19+DI19+DU19+EG19-(MIN(EZ19:FI19)*$EY$2)</f>
        <v>2519.9</v>
      </c>
      <c r="K19" s="139">
        <f ca="1">IF(I19&lt;&gt;"",RANK(I19,J$11:INDIRECT(J$7,FALSE)),"")</f>
        <v>20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63.67</v>
      </c>
      <c r="AA19" s="103">
        <f t="shared" si="42"/>
        <v>63.67</v>
      </c>
      <c r="AB19" s="20"/>
      <c r="AC19" s="104">
        <f t="shared" si="43"/>
        <v>809.5</v>
      </c>
      <c r="AD19" s="104">
        <f t="shared" si="44"/>
        <v>809.5</v>
      </c>
      <c r="AE19" s="105">
        <f ca="1">IF(OR(Z19&lt;&gt;"",AB19&lt;&gt;""),RANK(AD19,AD$11:INDIRECT(AD$7,FALSE)),"")</f>
        <v>11</v>
      </c>
      <c r="AF19" s="106"/>
      <c r="AG19" s="107">
        <f t="shared" si="45"/>
        <v>809.5</v>
      </c>
      <c r="AH19" s="107">
        <f t="shared" si="46"/>
        <v>809.5</v>
      </c>
      <c r="AI19" s="108">
        <f ca="1">IF(OR(Z19&lt;&gt;"",AB19&lt;&gt;""),RANK(AH19,AH$11:INDIRECT(AH$7,FALSE)),"")</f>
        <v>11</v>
      </c>
      <c r="AJ19" s="109"/>
      <c r="AK19" s="4">
        <v>65.49</v>
      </c>
      <c r="AL19" s="103">
        <f t="shared" si="2"/>
        <v>65.49</v>
      </c>
      <c r="AM19" s="20"/>
      <c r="AN19" s="104">
        <f t="shared" si="47"/>
        <v>836.9</v>
      </c>
      <c r="AO19" s="104">
        <f t="shared" si="48"/>
        <v>836.9</v>
      </c>
      <c r="AP19" s="105">
        <f ca="1">IF(OR(AK19&lt;&gt;"",AM19&lt;&gt;""),RANK(AO19,AO$11:INDIRECT(AO$7,FALSE)),"")</f>
        <v>20</v>
      </c>
      <c r="AQ19" s="106"/>
      <c r="AR19" s="107">
        <f t="shared" si="3"/>
        <v>1646.4</v>
      </c>
      <c r="AS19" s="110">
        <f>IF(AND($F$8&lt;3,AR19&lt;&gt;""),HLOOKUP(MATCH(EQ19,EZ19:FA19,0),Discards,1,FALSE),"")</f>
      </c>
      <c r="AT19" s="107">
        <f t="shared" si="4"/>
        <v>1646.4</v>
      </c>
      <c r="AU19" s="108">
        <f ca="1">IF(OR(AK19&lt;&gt;"",AM19&lt;&gt;""),RANK(AT19,AT$11:INDIRECT(AT$7,FALSE)),"")</f>
        <v>15</v>
      </c>
      <c r="AV19" s="109"/>
      <c r="AW19" s="4">
        <v>73.94</v>
      </c>
      <c r="AX19" s="103">
        <f t="shared" si="5"/>
        <v>73.94</v>
      </c>
      <c r="AY19" s="20"/>
      <c r="AZ19" s="104">
        <f t="shared" si="49"/>
        <v>742.6</v>
      </c>
      <c r="BA19" s="104">
        <f t="shared" si="50"/>
        <v>742.6</v>
      </c>
      <c r="BB19" s="105">
        <f ca="1">IF(OR(AW19&lt;&gt;"",AY19&lt;&gt;""),RANK(BA19,BA$11:INDIRECT(BA$7,FALSE)),"")</f>
        <v>28</v>
      </c>
      <c r="BC19" s="106"/>
      <c r="BD19" s="107">
        <f t="shared" si="6"/>
        <v>2389</v>
      </c>
      <c r="BE19" s="110">
        <f>IF(AND($F$8&lt;4,BD19&lt;&gt;""),HLOOKUP(MATCH(ER19,EZ19:FB19,0),Discards,1,FALSE),"")</f>
      </c>
      <c r="BF19" s="107">
        <f t="shared" si="51"/>
        <v>2389</v>
      </c>
      <c r="BG19" s="108">
        <f ca="1">IF(OR(AW19&lt;&gt;"",AY19&lt;&gt;""),RANK(BF19,BF$11:INDIRECT(BF$7,FALSE)),"")</f>
        <v>21</v>
      </c>
      <c r="BH19" s="109"/>
      <c r="BI19" s="4">
        <v>62.28</v>
      </c>
      <c r="BJ19" s="103">
        <f t="shared" si="7"/>
        <v>62.28</v>
      </c>
      <c r="BK19" s="20"/>
      <c r="BL19" s="104">
        <f t="shared" si="52"/>
        <v>873.5</v>
      </c>
      <c r="BM19" s="104">
        <f t="shared" si="53"/>
        <v>873.5</v>
      </c>
      <c r="BN19" s="105">
        <f ca="1">IF(OR(BI19&lt;&gt;"",BK19&lt;&gt;""),RANK(BM19,BM$11:INDIRECT(BM$7,FALSE)),"")</f>
        <v>11</v>
      </c>
      <c r="BO19" s="106"/>
      <c r="BP19" s="107">
        <f t="shared" si="8"/>
        <v>2519.9</v>
      </c>
      <c r="BQ19" s="110">
        <f>IF(AND($F$8&lt;5,BP19&lt;&gt;""),HLOOKUP(MATCH(ES19,EZ19:FC19,0),Discards,1,FALSE),"")</f>
        <v>3</v>
      </c>
      <c r="BR19" s="107">
        <f t="shared" si="54"/>
        <v>2519.9</v>
      </c>
      <c r="BS19" s="108">
        <f ca="1">IF(OR(BI19&lt;&gt;"",BK19&lt;&gt;""),RANK(BR19,BR$11:INDIRECT(BR$7,FALSE)),"")</f>
        <v>20</v>
      </c>
      <c r="BT19" s="109"/>
      <c r="BU19" s="4"/>
      <c r="BV19" s="103">
        <f t="shared" si="9"/>
      </c>
      <c r="BW19" s="20"/>
      <c r="BX19" s="104">
        <f t="shared" si="55"/>
      </c>
      <c r="BY19" s="104">
        <f t="shared" si="56"/>
        <v>0</v>
      </c>
      <c r="BZ19" s="105">
        <f ca="1">IF(OR(BU19&lt;&gt;"",BW19&lt;&gt;""),RANK(BY19,BY$11:INDIRECT(BY$7,FALSE)),"")</f>
      </c>
      <c r="CA19" s="106"/>
      <c r="CB19" s="107">
        <f t="shared" si="10"/>
      </c>
      <c r="CC19" s="110">
        <f>IF(AND($F$8&lt;6,CB19&lt;&gt;""),HLOOKUP(MATCH(ET19,EZ19:FD19,0),Discards,1,FALSE),"")</f>
      </c>
      <c r="CD19" s="107">
        <f t="shared" si="57"/>
        <v>0</v>
      </c>
      <c r="CE19" s="108">
        <f ca="1">IF(OR(BU19&lt;&gt;"",BW19&lt;&gt;""),RANK(CD19,CD$11:INDIRECT(CD$7,FALSE)),"")</f>
      </c>
      <c r="CF19" s="109"/>
      <c r="CG19" s="4"/>
      <c r="CH19" s="103">
        <f t="shared" si="11"/>
      </c>
      <c r="CI19" s="20"/>
      <c r="CJ19" s="104">
        <f t="shared" si="58"/>
      </c>
      <c r="CK19" s="104">
        <f t="shared" si="59"/>
        <v>0</v>
      </c>
      <c r="CL19" s="105">
        <f ca="1">IF(OR(CG19&lt;&gt;"",CI19&lt;&gt;""),RANK(CK19,CK$11:INDIRECT(CK$7,FALSE)),"")</f>
      </c>
      <c r="CM19" s="106"/>
      <c r="CN19" s="107">
        <f t="shared" si="12"/>
      </c>
      <c r="CO19" s="110">
        <f>IF(AND($F$8&lt;7,CN19&lt;&gt;""),HLOOKUP(MATCH(EU19,EZ19:FE19,0),Discards,1,FALSE),"")</f>
      </c>
      <c r="CP19" s="107">
        <f t="shared" si="60"/>
        <v>0</v>
      </c>
      <c r="CQ19" s="108">
        <f ca="1">IF(OR(CG19&lt;&gt;"",CI19&lt;&gt;""),RANK(CP19,CP$11:INDIRECT(CP$7,FALSE)),"")</f>
      </c>
      <c r="CR19" s="109"/>
      <c r="CS19" s="4"/>
      <c r="CT19" s="103">
        <f t="shared" si="13"/>
      </c>
      <c r="CU19" s="20"/>
      <c r="CV19" s="104">
        <f t="shared" si="61"/>
      </c>
      <c r="CW19" s="104">
        <f t="shared" si="62"/>
        <v>0</v>
      </c>
      <c r="CX19" s="105">
        <f ca="1">IF(OR(CS19&lt;&gt;"",CU19&lt;&gt;""),RANK(CW19,CW$11:INDIRECT(CW$7,FALSE)),"")</f>
      </c>
      <c r="CY19" s="106"/>
      <c r="CZ19" s="107">
        <f t="shared" si="14"/>
      </c>
      <c r="DA19" s="110">
        <f>IF(AND($F$8&lt;8,CZ19&lt;&gt;""),HLOOKUP(MATCH(EV19,EZ19:FF19,0),Discards,1,FALSE),"")</f>
      </c>
      <c r="DB19" s="107">
        <f t="shared" si="63"/>
        <v>0</v>
      </c>
      <c r="DC19" s="108">
        <f ca="1">IF(OR(CS19&lt;&gt;"",CU19&lt;&gt;""),RANK(DB19,DB$11:INDIRECT(DB$7,FALSE)),"")</f>
      </c>
      <c r="DD19" s="109"/>
      <c r="DE19" s="4"/>
      <c r="DF19" s="103">
        <f t="shared" si="15"/>
      </c>
      <c r="DG19" s="20"/>
      <c r="DH19" s="104">
        <f t="shared" si="64"/>
      </c>
      <c r="DI19" s="104">
        <f t="shared" si="65"/>
        <v>0</v>
      </c>
      <c r="DJ19" s="105">
        <f ca="1">IF(OR(DE19&lt;&gt;"",DG19&lt;&gt;""),RANK(DI19,DI$11:INDIRECT(DI$7,FALSE)),"")</f>
      </c>
      <c r="DK19" s="106"/>
      <c r="DL19" s="107">
        <f t="shared" si="16"/>
      </c>
      <c r="DM19" s="110">
        <f>IF(AND($F$8&lt;9,DL19&lt;&gt;""),HLOOKUP(MATCH(EW19,EZ19:FG19,0),Discards,1,FALSE),"")</f>
      </c>
      <c r="DN19" s="107">
        <f t="shared" si="66"/>
        <v>0</v>
      </c>
      <c r="DO19" s="108">
        <f ca="1">IF(OR(DE19&lt;&gt;"",DG19&lt;&gt;""),RANK(DN19,DN$11:INDIRECT(DN$7,FALSE)),"")</f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809.5</v>
      </c>
      <c r="ER19" s="28">
        <f>MIN($EZ19:FB19)</f>
        <v>742.6</v>
      </c>
      <c r="ES19" s="28">
        <f>MIN($EZ19:FC19)</f>
        <v>742.6</v>
      </c>
      <c r="ET19" s="28">
        <f>MIN($EZ19:FD19)</f>
        <v>742.6</v>
      </c>
      <c r="EU19" s="28">
        <f>MIN($EZ19:FE19)</f>
        <v>742.6</v>
      </c>
      <c r="EV19" s="28">
        <f>MIN($EZ19:FF19)</f>
        <v>742.6</v>
      </c>
      <c r="EW19" s="28">
        <f>MIN($EZ19:FG19)</f>
        <v>742.6</v>
      </c>
      <c r="EX19" s="28">
        <f>MIN($EZ19:FH19)</f>
        <v>742.6</v>
      </c>
      <c r="EY19" s="28">
        <f>MIN($EZ19:FI19)</f>
        <v>742.6</v>
      </c>
      <c r="EZ19" s="28">
        <f t="shared" si="22"/>
        <v>809.5</v>
      </c>
      <c r="FA19" s="28">
        <f t="shared" si="23"/>
        <v>836.9</v>
      </c>
      <c r="FB19" s="28">
        <f t="shared" si="24"/>
        <v>742.6</v>
      </c>
      <c r="FC19" s="28">
        <f t="shared" si="25"/>
        <v>873.5</v>
      </c>
      <c r="FD19" s="28">
        <f t="shared" si="26"/>
      </c>
      <c r="FE19" s="28">
        <f t="shared" si="27"/>
      </c>
      <c r="FF19" s="28">
        <f t="shared" si="28"/>
      </c>
      <c r="FG19" s="28">
        <f t="shared" si="29"/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109</v>
      </c>
      <c r="D20" s="135"/>
      <c r="E20" s="134"/>
      <c r="F20" s="134"/>
      <c r="G20" s="149"/>
      <c r="H20" s="136">
        <f t="shared" si="35"/>
      </c>
      <c r="I20" s="137">
        <f t="shared" si="36"/>
        <v>2780.7</v>
      </c>
      <c r="J20" s="137">
        <f>AD20+AO20+BA20+BM20+BY20+CK20+CW20+DI20+DU20+EG20-(MIN(EZ20:FI20)*$EY$2)</f>
        <v>2780.7</v>
      </c>
      <c r="K20" s="140">
        <f ca="1">IF(I20&lt;&gt;"",RANK(I20,J$11:INDIRECT(J$7,FALSE)),"")</f>
        <v>5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65.08</v>
      </c>
      <c r="AA20" s="113">
        <f t="shared" si="42"/>
        <v>65.08</v>
      </c>
      <c r="AB20" s="21"/>
      <c r="AC20" s="114">
        <f t="shared" si="43"/>
        <v>791.9</v>
      </c>
      <c r="AD20" s="114">
        <f t="shared" si="44"/>
        <v>791.9</v>
      </c>
      <c r="AE20" s="115">
        <f ca="1">IF(OR(Z20&lt;&gt;"",AB20&lt;&gt;""),RANK(AD20,AD$11:INDIRECT(AD$7,FALSE)),"")</f>
        <v>12</v>
      </c>
      <c r="AF20" s="116"/>
      <c r="AG20" s="117">
        <f t="shared" si="45"/>
        <v>791.9</v>
      </c>
      <c r="AH20" s="117">
        <f t="shared" si="46"/>
        <v>791.9</v>
      </c>
      <c r="AI20" s="118">
        <f ca="1">IF(OR(Z20&lt;&gt;"",AB20&lt;&gt;""),RANK(AH20,AH$11:INDIRECT(AH$7,FALSE)),"")</f>
        <v>12</v>
      </c>
      <c r="AJ20" s="119"/>
      <c r="AK20" s="5">
        <v>57.4</v>
      </c>
      <c r="AL20" s="113">
        <f t="shared" si="2"/>
        <v>57.4</v>
      </c>
      <c r="AM20" s="21"/>
      <c r="AN20" s="114">
        <f t="shared" si="47"/>
        <v>954.9</v>
      </c>
      <c r="AO20" s="114">
        <f t="shared" si="48"/>
        <v>954.9</v>
      </c>
      <c r="AP20" s="115">
        <f ca="1">IF(OR(AK20&lt;&gt;"",AM20&lt;&gt;""),RANK(AO20,AO$11:INDIRECT(AO$7,FALSE)),"")</f>
        <v>5</v>
      </c>
      <c r="AQ20" s="116"/>
      <c r="AR20" s="117">
        <f t="shared" si="3"/>
        <v>1746.8</v>
      </c>
      <c r="AS20" s="120">
        <f>IF(AND($F$8&lt;3,AR20&lt;&gt;""),HLOOKUP(MATCH(EQ20,EZ20:FA20,0),Discards,1,FALSE),"")</f>
      </c>
      <c r="AT20" s="117">
        <f t="shared" si="4"/>
        <v>1746.8</v>
      </c>
      <c r="AU20" s="118">
        <f ca="1">IF(OR(AK20&lt;&gt;"",AM20&lt;&gt;""),RANK(AT20,AT$11:INDIRECT(AT$7,FALSE)),"")</f>
        <v>9</v>
      </c>
      <c r="AV20" s="119"/>
      <c r="AW20" s="5">
        <v>59.15</v>
      </c>
      <c r="AX20" s="113">
        <f t="shared" si="5"/>
        <v>59.15</v>
      </c>
      <c r="AY20" s="21"/>
      <c r="AZ20" s="114">
        <f t="shared" si="49"/>
        <v>928.3</v>
      </c>
      <c r="BA20" s="114">
        <f t="shared" si="50"/>
        <v>928.3</v>
      </c>
      <c r="BB20" s="115">
        <f ca="1">IF(OR(AW20&lt;&gt;"",AY20&lt;&gt;""),RANK(BA20,BA$11:INDIRECT(BA$7,FALSE)),"")</f>
        <v>8</v>
      </c>
      <c r="BC20" s="116"/>
      <c r="BD20" s="117">
        <f t="shared" si="6"/>
        <v>2675.1</v>
      </c>
      <c r="BE20" s="120">
        <f>IF(AND($F$8&lt;4,BD20&lt;&gt;""),HLOOKUP(MATCH(ER20,EZ20:FB20,0),Discards,1,FALSE),"")</f>
      </c>
      <c r="BF20" s="117">
        <f t="shared" si="51"/>
        <v>2675.1</v>
      </c>
      <c r="BG20" s="118">
        <f ca="1">IF(OR(AW20&lt;&gt;"",AY20&lt;&gt;""),RANK(BF20,BF$11:INDIRECT(BF$7,FALSE)),"")</f>
        <v>7</v>
      </c>
      <c r="BH20" s="119"/>
      <c r="BI20" s="5">
        <v>60.61</v>
      </c>
      <c r="BJ20" s="113">
        <f t="shared" si="7"/>
        <v>60.61</v>
      </c>
      <c r="BK20" s="21"/>
      <c r="BL20" s="114">
        <f t="shared" si="52"/>
        <v>897.5</v>
      </c>
      <c r="BM20" s="114">
        <f t="shared" si="53"/>
        <v>897.5</v>
      </c>
      <c r="BN20" s="115">
        <f ca="1">IF(OR(BI20&lt;&gt;"",BK20&lt;&gt;""),RANK(BM20,BM$11:INDIRECT(BM$7,FALSE)),"")</f>
        <v>6</v>
      </c>
      <c r="BO20" s="116"/>
      <c r="BP20" s="117">
        <f t="shared" si="8"/>
        <v>2780.7</v>
      </c>
      <c r="BQ20" s="120">
        <f>IF(AND($F$8&lt;5,BP20&lt;&gt;""),HLOOKUP(MATCH(ES20,EZ20:FC20,0),Discards,1,FALSE),"")</f>
        <v>1</v>
      </c>
      <c r="BR20" s="117">
        <f t="shared" si="54"/>
        <v>2780.7</v>
      </c>
      <c r="BS20" s="118">
        <f ca="1">IF(OR(BI20&lt;&gt;"",BK20&lt;&gt;""),RANK(BR20,BR$11:INDIRECT(BR$7,FALSE)),"")</f>
        <v>5</v>
      </c>
      <c r="BT20" s="119"/>
      <c r="BU20" s="5"/>
      <c r="BV20" s="113">
        <f t="shared" si="9"/>
      </c>
      <c r="BW20" s="21"/>
      <c r="BX20" s="114">
        <f t="shared" si="55"/>
      </c>
      <c r="BY20" s="114">
        <f t="shared" si="56"/>
        <v>0</v>
      </c>
      <c r="BZ20" s="115">
        <f ca="1">IF(OR(BU20&lt;&gt;"",BW20&lt;&gt;""),RANK(BY20,BY$11:INDIRECT(BY$7,FALSE)),"")</f>
      </c>
      <c r="CA20" s="116"/>
      <c r="CB20" s="117">
        <f t="shared" si="10"/>
      </c>
      <c r="CC20" s="120">
        <f>IF(AND($F$8&lt;6,CB20&lt;&gt;""),HLOOKUP(MATCH(ET20,EZ20:FD20,0),Discards,1,FALSE),"")</f>
      </c>
      <c r="CD20" s="117">
        <f t="shared" si="57"/>
        <v>0</v>
      </c>
      <c r="CE20" s="118">
        <f ca="1">IF(OR(BU20&lt;&gt;"",BW20&lt;&gt;""),RANK(CD20,CD$11:INDIRECT(CD$7,FALSE)),"")</f>
      </c>
      <c r="CF20" s="119"/>
      <c r="CG20" s="5"/>
      <c r="CH20" s="113">
        <f t="shared" si="11"/>
      </c>
      <c r="CI20" s="21"/>
      <c r="CJ20" s="114">
        <f t="shared" si="58"/>
      </c>
      <c r="CK20" s="114">
        <f t="shared" si="59"/>
        <v>0</v>
      </c>
      <c r="CL20" s="115">
        <f ca="1">IF(OR(CG20&lt;&gt;"",CI20&lt;&gt;""),RANK(CK20,CK$11:INDIRECT(CK$7,FALSE)),"")</f>
      </c>
      <c r="CM20" s="116"/>
      <c r="CN20" s="117">
        <f t="shared" si="12"/>
      </c>
      <c r="CO20" s="120">
        <f>IF(AND($F$8&lt;7,CN20&lt;&gt;""),HLOOKUP(MATCH(EU20,EZ20:FE20,0),Discards,1,FALSE),"")</f>
      </c>
      <c r="CP20" s="117">
        <f t="shared" si="60"/>
        <v>0</v>
      </c>
      <c r="CQ20" s="118">
        <f ca="1">IF(OR(CG20&lt;&gt;"",CI20&lt;&gt;""),RANK(CP20,CP$11:INDIRECT(CP$7,FALSE)),"")</f>
      </c>
      <c r="CR20" s="119"/>
      <c r="CS20" s="5"/>
      <c r="CT20" s="113">
        <f t="shared" si="13"/>
      </c>
      <c r="CU20" s="21"/>
      <c r="CV20" s="114">
        <f t="shared" si="61"/>
      </c>
      <c r="CW20" s="114">
        <f t="shared" si="62"/>
        <v>0</v>
      </c>
      <c r="CX20" s="115">
        <f ca="1">IF(OR(CS20&lt;&gt;"",CU20&lt;&gt;""),RANK(CW20,CW$11:INDIRECT(CW$7,FALSE)),"")</f>
      </c>
      <c r="CY20" s="116"/>
      <c r="CZ20" s="117">
        <f t="shared" si="14"/>
      </c>
      <c r="DA20" s="120">
        <f>IF(AND($F$8&lt;8,CZ20&lt;&gt;""),HLOOKUP(MATCH(EV20,EZ20:FF20,0),Discards,1,FALSE),"")</f>
      </c>
      <c r="DB20" s="117">
        <f t="shared" si="63"/>
        <v>0</v>
      </c>
      <c r="DC20" s="118">
        <f ca="1">IF(OR(CS20&lt;&gt;"",CU20&lt;&gt;""),RANK(DB20,DB$11:INDIRECT(DB$7,FALSE)),"")</f>
      </c>
      <c r="DD20" s="119"/>
      <c r="DE20" s="5"/>
      <c r="DF20" s="113">
        <f t="shared" si="15"/>
      </c>
      <c r="DG20" s="21"/>
      <c r="DH20" s="114">
        <f t="shared" si="64"/>
      </c>
      <c r="DI20" s="114">
        <f t="shared" si="65"/>
        <v>0</v>
      </c>
      <c r="DJ20" s="115">
        <f ca="1">IF(OR(DE20&lt;&gt;"",DG20&lt;&gt;""),RANK(DI20,DI$11:INDIRECT(DI$7,FALSE)),"")</f>
      </c>
      <c r="DK20" s="116"/>
      <c r="DL20" s="117">
        <f t="shared" si="16"/>
      </c>
      <c r="DM20" s="120">
        <f>IF(AND($F$8&lt;9,DL20&lt;&gt;""),HLOOKUP(MATCH(EW20,EZ20:FG20,0),Discards,1,FALSE),"")</f>
      </c>
      <c r="DN20" s="117">
        <f t="shared" si="66"/>
        <v>0</v>
      </c>
      <c r="DO20" s="118">
        <f ca="1">IF(OR(DE20&lt;&gt;"",DG20&lt;&gt;""),RANK(DN20,DN$11:INDIRECT(DN$7,FALSE)),"")</f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791.9</v>
      </c>
      <c r="ER20" s="28">
        <f>MIN($EZ20:FB20)</f>
        <v>791.9</v>
      </c>
      <c r="ES20" s="28">
        <f>MIN($EZ20:FC20)</f>
        <v>791.9</v>
      </c>
      <c r="ET20" s="28">
        <f>MIN($EZ20:FD20)</f>
        <v>791.9</v>
      </c>
      <c r="EU20" s="28">
        <f>MIN($EZ20:FE20)</f>
        <v>791.9</v>
      </c>
      <c r="EV20" s="28">
        <f>MIN($EZ20:FF20)</f>
        <v>791.9</v>
      </c>
      <c r="EW20" s="28">
        <f>MIN($EZ20:FG20)</f>
        <v>791.9</v>
      </c>
      <c r="EX20" s="28">
        <f>MIN($EZ20:FH20)</f>
        <v>791.9</v>
      </c>
      <c r="EY20" s="28">
        <f>MIN($EZ20:FI20)</f>
        <v>791.9</v>
      </c>
      <c r="EZ20" s="28">
        <f t="shared" si="22"/>
        <v>791.9</v>
      </c>
      <c r="FA20" s="28">
        <f t="shared" si="23"/>
        <v>954.9</v>
      </c>
      <c r="FB20" s="28">
        <f t="shared" si="24"/>
        <v>928.3</v>
      </c>
      <c r="FC20" s="28">
        <f t="shared" si="25"/>
        <v>897.5</v>
      </c>
      <c r="FD20" s="28">
        <f t="shared" si="26"/>
      </c>
      <c r="FE20" s="28">
        <f t="shared" si="27"/>
      </c>
      <c r="FF20" s="28">
        <f t="shared" si="28"/>
      </c>
      <c r="FG20" s="28">
        <f t="shared" si="29"/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110</v>
      </c>
      <c r="D21" s="135"/>
      <c r="E21" s="134"/>
      <c r="F21" s="134"/>
      <c r="G21" s="149"/>
      <c r="H21" s="136">
        <f t="shared" si="35"/>
      </c>
      <c r="I21" s="137">
        <f t="shared" si="36"/>
        <v>2274.8999999999996</v>
      </c>
      <c r="J21" s="137">
        <f>AD21+AO21+BA21+BM21+BY21+CK21+CW21+DI21+DU21+EG21-(MIN(EZ21:FI21)*$EY$2)</f>
        <v>2274.8999999999996</v>
      </c>
      <c r="K21" s="140">
        <f ca="1">IF(I21&lt;&gt;"",RANK(I21,J$11:INDIRECT(J$7,FALSE)),"")</f>
        <v>28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89.12</v>
      </c>
      <c r="AA21" s="113">
        <f t="shared" si="42"/>
        <v>89.12</v>
      </c>
      <c r="AB21" s="21"/>
      <c r="AC21" s="114">
        <f t="shared" si="43"/>
        <v>578.3</v>
      </c>
      <c r="AD21" s="114">
        <f t="shared" si="44"/>
        <v>578.3</v>
      </c>
      <c r="AE21" s="115">
        <f ca="1">IF(OR(Z21&lt;&gt;"",AB21&lt;&gt;""),RANK(AD21,AD$11:INDIRECT(AD$7,FALSE)),"")</f>
        <v>32</v>
      </c>
      <c r="AF21" s="116"/>
      <c r="AG21" s="117">
        <f t="shared" si="45"/>
        <v>578.3</v>
      </c>
      <c r="AH21" s="117">
        <f t="shared" si="46"/>
        <v>578.3</v>
      </c>
      <c r="AI21" s="118">
        <f ca="1">IF(OR(Z21&lt;&gt;"",AB21&lt;&gt;""),RANK(AH21,AH$11:INDIRECT(AH$7,FALSE)),"")</f>
        <v>32</v>
      </c>
      <c r="AJ21" s="119"/>
      <c r="AK21" s="5">
        <v>72.43</v>
      </c>
      <c r="AL21" s="113">
        <f t="shared" si="2"/>
        <v>72.43</v>
      </c>
      <c r="AM21" s="21"/>
      <c r="AN21" s="114">
        <f t="shared" si="47"/>
        <v>756.7</v>
      </c>
      <c r="AO21" s="114">
        <f t="shared" si="48"/>
        <v>756.7</v>
      </c>
      <c r="AP21" s="115">
        <f ca="1">IF(OR(AK21&lt;&gt;"",AM21&lt;&gt;""),RANK(AO21,AO$11:INDIRECT(AO$7,FALSE)),"")</f>
        <v>28</v>
      </c>
      <c r="AQ21" s="116"/>
      <c r="AR21" s="117">
        <f t="shared" si="3"/>
        <v>1335</v>
      </c>
      <c r="AS21" s="120">
        <f>IF(AND($F$8&lt;3,AR21&lt;&gt;""),HLOOKUP(MATCH(EQ21,EZ21:FA21,0),Discards,1,FALSE),"")</f>
      </c>
      <c r="AT21" s="117">
        <f t="shared" si="4"/>
        <v>1335</v>
      </c>
      <c r="AU21" s="118">
        <f ca="1">IF(OR(AK21&lt;&gt;"",AM21&lt;&gt;""),RANK(AT21,AT$11:INDIRECT(AT$7,FALSE)),"")</f>
        <v>31</v>
      </c>
      <c r="AV21" s="119"/>
      <c r="AW21" s="5">
        <v>68.66</v>
      </c>
      <c r="AX21" s="113">
        <f t="shared" si="5"/>
        <v>68.66</v>
      </c>
      <c r="AY21" s="21"/>
      <c r="AZ21" s="114">
        <f t="shared" si="49"/>
        <v>799.7</v>
      </c>
      <c r="BA21" s="114">
        <f t="shared" si="50"/>
        <v>799.7</v>
      </c>
      <c r="BB21" s="115">
        <f ca="1">IF(OR(AW21&lt;&gt;"",AY21&lt;&gt;""),RANK(BA21,BA$11:INDIRECT(BA$7,FALSE)),"")</f>
        <v>21</v>
      </c>
      <c r="BC21" s="116"/>
      <c r="BD21" s="117">
        <f t="shared" si="6"/>
        <v>2134.7</v>
      </c>
      <c r="BE21" s="120">
        <f>IF(AND($F$8&lt;4,BD21&lt;&gt;""),HLOOKUP(MATCH(ER21,EZ21:FB21,0),Discards,1,FALSE),"")</f>
      </c>
      <c r="BF21" s="117">
        <f t="shared" si="51"/>
        <v>2134.7</v>
      </c>
      <c r="BG21" s="118">
        <f ca="1">IF(OR(AW21&lt;&gt;"",AY21&lt;&gt;""),RANK(BF21,BF$11:INDIRECT(BF$7,FALSE)),"")</f>
        <v>29</v>
      </c>
      <c r="BH21" s="119"/>
      <c r="BI21" s="5">
        <v>75.71</v>
      </c>
      <c r="BJ21" s="113">
        <f t="shared" si="7"/>
        <v>75.71</v>
      </c>
      <c r="BK21" s="21"/>
      <c r="BL21" s="114">
        <f t="shared" si="52"/>
        <v>718.5</v>
      </c>
      <c r="BM21" s="114">
        <f t="shared" si="53"/>
        <v>718.5</v>
      </c>
      <c r="BN21" s="115">
        <f ca="1">IF(OR(BI21&lt;&gt;"",BK21&lt;&gt;""),RANK(BM21,BM$11:INDIRECT(BM$7,FALSE)),"")</f>
        <v>28</v>
      </c>
      <c r="BO21" s="116"/>
      <c r="BP21" s="117">
        <f t="shared" si="8"/>
        <v>2274.8999999999996</v>
      </c>
      <c r="BQ21" s="120">
        <f>IF(AND($F$8&lt;5,BP21&lt;&gt;""),HLOOKUP(MATCH(ES21,EZ21:FC21,0),Discards,1,FALSE),"")</f>
        <v>1</v>
      </c>
      <c r="BR21" s="117">
        <f t="shared" si="54"/>
        <v>2274.8999999999996</v>
      </c>
      <c r="BS21" s="118">
        <f ca="1">IF(OR(BI21&lt;&gt;"",BK21&lt;&gt;""),RANK(BR21,BR$11:INDIRECT(BR$7,FALSE)),"")</f>
        <v>28</v>
      </c>
      <c r="BT21" s="119"/>
      <c r="BU21" s="5"/>
      <c r="BV21" s="113">
        <f t="shared" si="9"/>
      </c>
      <c r="BW21" s="21"/>
      <c r="BX21" s="114">
        <f t="shared" si="55"/>
      </c>
      <c r="BY21" s="114">
        <f t="shared" si="56"/>
        <v>0</v>
      </c>
      <c r="BZ21" s="115">
        <f ca="1">IF(OR(BU21&lt;&gt;"",BW21&lt;&gt;""),RANK(BY21,BY$11:INDIRECT(BY$7,FALSE)),"")</f>
      </c>
      <c r="CA21" s="116"/>
      <c r="CB21" s="117">
        <f t="shared" si="10"/>
      </c>
      <c r="CC21" s="120">
        <f>IF(AND($F$8&lt;6,CB21&lt;&gt;""),HLOOKUP(MATCH(ET21,EZ21:FD21,0),Discards,1,FALSE),"")</f>
      </c>
      <c r="CD21" s="117">
        <f t="shared" si="57"/>
        <v>0</v>
      </c>
      <c r="CE21" s="118">
        <f ca="1">IF(OR(BU21&lt;&gt;"",BW21&lt;&gt;""),RANK(CD21,CD$11:INDIRECT(CD$7,FALSE)),"")</f>
      </c>
      <c r="CF21" s="119"/>
      <c r="CG21" s="5"/>
      <c r="CH21" s="113">
        <f t="shared" si="11"/>
      </c>
      <c r="CI21" s="21"/>
      <c r="CJ21" s="114">
        <f t="shared" si="58"/>
      </c>
      <c r="CK21" s="114">
        <f t="shared" si="59"/>
        <v>0</v>
      </c>
      <c r="CL21" s="115">
        <f ca="1">IF(OR(CG21&lt;&gt;"",CI21&lt;&gt;""),RANK(CK21,CK$11:INDIRECT(CK$7,FALSE)),"")</f>
      </c>
      <c r="CM21" s="116"/>
      <c r="CN21" s="117">
        <f t="shared" si="12"/>
      </c>
      <c r="CO21" s="120">
        <f>IF(AND($F$8&lt;7,CN21&lt;&gt;""),HLOOKUP(MATCH(EU21,EZ21:FE21,0),Discards,1,FALSE),"")</f>
      </c>
      <c r="CP21" s="117">
        <f t="shared" si="60"/>
        <v>0</v>
      </c>
      <c r="CQ21" s="118">
        <f ca="1">IF(OR(CG21&lt;&gt;"",CI21&lt;&gt;""),RANK(CP21,CP$11:INDIRECT(CP$7,FALSE)),"")</f>
      </c>
      <c r="CR21" s="119"/>
      <c r="CS21" s="5"/>
      <c r="CT21" s="113">
        <f t="shared" si="13"/>
      </c>
      <c r="CU21" s="21"/>
      <c r="CV21" s="114">
        <f t="shared" si="61"/>
      </c>
      <c r="CW21" s="114">
        <f t="shared" si="62"/>
        <v>0</v>
      </c>
      <c r="CX21" s="115">
        <f ca="1">IF(OR(CS21&lt;&gt;"",CU21&lt;&gt;""),RANK(CW21,CW$11:INDIRECT(CW$7,FALSE)),"")</f>
      </c>
      <c r="CY21" s="116"/>
      <c r="CZ21" s="117">
        <f t="shared" si="14"/>
      </c>
      <c r="DA21" s="120">
        <f>IF(AND($F$8&lt;8,CZ21&lt;&gt;""),HLOOKUP(MATCH(EV21,EZ21:FF21,0),Discards,1,FALSE),"")</f>
      </c>
      <c r="DB21" s="117">
        <f t="shared" si="63"/>
        <v>0</v>
      </c>
      <c r="DC21" s="118">
        <f ca="1">IF(OR(CS21&lt;&gt;"",CU21&lt;&gt;""),RANK(DB21,DB$11:INDIRECT(DB$7,FALSE)),"")</f>
      </c>
      <c r="DD21" s="119"/>
      <c r="DE21" s="5"/>
      <c r="DF21" s="113">
        <f t="shared" si="15"/>
      </c>
      <c r="DG21" s="21"/>
      <c r="DH21" s="114">
        <f t="shared" si="64"/>
      </c>
      <c r="DI21" s="114">
        <f t="shared" si="65"/>
        <v>0</v>
      </c>
      <c r="DJ21" s="115">
        <f ca="1">IF(OR(DE21&lt;&gt;"",DG21&lt;&gt;""),RANK(DI21,DI$11:INDIRECT(DI$7,FALSE)),"")</f>
      </c>
      <c r="DK21" s="116"/>
      <c r="DL21" s="117">
        <f t="shared" si="16"/>
      </c>
      <c r="DM21" s="120">
        <f>IF(AND($F$8&lt;9,DL21&lt;&gt;""),HLOOKUP(MATCH(EW21,EZ21:FG21,0),Discards,1,FALSE),"")</f>
      </c>
      <c r="DN21" s="117">
        <f t="shared" si="66"/>
        <v>0</v>
      </c>
      <c r="DO21" s="118">
        <f ca="1">IF(OR(DE21&lt;&gt;"",DG21&lt;&gt;""),RANK(DN21,DN$11:INDIRECT(DN$7,FALSE)),"")</f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578.3</v>
      </c>
      <c r="ER21" s="28">
        <f>MIN($EZ21:FB21)</f>
        <v>578.3</v>
      </c>
      <c r="ES21" s="28">
        <f>MIN($EZ21:FC21)</f>
        <v>578.3</v>
      </c>
      <c r="ET21" s="28">
        <f>MIN($EZ21:FD21)</f>
        <v>578.3</v>
      </c>
      <c r="EU21" s="28">
        <f>MIN($EZ21:FE21)</f>
        <v>578.3</v>
      </c>
      <c r="EV21" s="28">
        <f>MIN($EZ21:FF21)</f>
        <v>578.3</v>
      </c>
      <c r="EW21" s="28">
        <f>MIN($EZ21:FG21)</f>
        <v>578.3</v>
      </c>
      <c r="EX21" s="28">
        <f>MIN($EZ21:FH21)</f>
        <v>578.3</v>
      </c>
      <c r="EY21" s="28">
        <f>MIN($EZ21:FI21)</f>
        <v>578.3</v>
      </c>
      <c r="EZ21" s="28">
        <f t="shared" si="22"/>
        <v>578.3</v>
      </c>
      <c r="FA21" s="28">
        <f t="shared" si="23"/>
        <v>756.7</v>
      </c>
      <c r="FB21" s="28">
        <f t="shared" si="24"/>
        <v>799.7</v>
      </c>
      <c r="FC21" s="28">
        <f t="shared" si="25"/>
        <v>718.5</v>
      </c>
      <c r="FD21" s="28">
        <f t="shared" si="26"/>
      </c>
      <c r="FE21" s="28">
        <f t="shared" si="27"/>
      </c>
      <c r="FF21" s="28">
        <f t="shared" si="28"/>
      </c>
      <c r="FG21" s="28">
        <f t="shared" si="29"/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111</v>
      </c>
      <c r="D22" s="135"/>
      <c r="E22" s="134"/>
      <c r="F22" s="134"/>
      <c r="G22" s="149"/>
      <c r="H22" s="136">
        <f t="shared" si="35"/>
      </c>
      <c r="I22" s="137">
        <f t="shared" si="36"/>
        <v>2910.1</v>
      </c>
      <c r="J22" s="137">
        <f>AD22+AO22+BA22+BM22+BY22+CK22+CW22+DI22+DU22+EG22-(MIN(EZ22:FI22)*$EY$2)</f>
        <v>2910.1</v>
      </c>
      <c r="K22" s="140">
        <f ca="1">IF(I22&lt;&gt;"",RANK(I22,J$11:INDIRECT(J$7,FALSE)),"")</f>
        <v>2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53.41</v>
      </c>
      <c r="AA22" s="113">
        <f t="shared" si="42"/>
        <v>53.41</v>
      </c>
      <c r="AB22" s="21"/>
      <c r="AC22" s="114">
        <f t="shared" si="43"/>
        <v>965</v>
      </c>
      <c r="AD22" s="114">
        <f t="shared" si="44"/>
        <v>965</v>
      </c>
      <c r="AE22" s="115">
        <f ca="1">IF(OR(Z22&lt;&gt;"",AB22&lt;&gt;""),RANK(AD22,AD$11:INDIRECT(AD$7,FALSE)),"")</f>
        <v>3</v>
      </c>
      <c r="AF22" s="116"/>
      <c r="AG22" s="117">
        <f t="shared" si="45"/>
        <v>965</v>
      </c>
      <c r="AH22" s="117">
        <f t="shared" si="46"/>
        <v>965</v>
      </c>
      <c r="AI22" s="118">
        <f ca="1">IF(OR(Z22&lt;&gt;"",AB22&lt;&gt;""),RANK(AH22,AH$11:INDIRECT(AH$7,FALSE)),"")</f>
        <v>3</v>
      </c>
      <c r="AJ22" s="119"/>
      <c r="AK22" s="5">
        <v>54.81</v>
      </c>
      <c r="AL22" s="113">
        <f t="shared" si="2"/>
        <v>54.81</v>
      </c>
      <c r="AM22" s="21"/>
      <c r="AN22" s="114">
        <f t="shared" si="47"/>
        <v>1000</v>
      </c>
      <c r="AO22" s="114">
        <f t="shared" si="48"/>
        <v>1000</v>
      </c>
      <c r="AP22" s="115">
        <f ca="1">IF(OR(AK22&lt;&gt;"",AM22&lt;&gt;""),RANK(AO22,AO$11:INDIRECT(AO$7,FALSE)),"")</f>
        <v>1</v>
      </c>
      <c r="AQ22" s="116"/>
      <c r="AR22" s="117">
        <f t="shared" si="3"/>
        <v>1965</v>
      </c>
      <c r="AS22" s="120">
        <f>IF(AND($F$8&lt;3,AR22&lt;&gt;""),HLOOKUP(MATCH(EQ22,EZ22:FA22,0),Discards,1,FALSE),"")</f>
      </c>
      <c r="AT22" s="117">
        <f t="shared" si="4"/>
        <v>1965</v>
      </c>
      <c r="AU22" s="118">
        <f ca="1">IF(OR(AK22&lt;&gt;"",AM22&lt;&gt;""),RANK(AT22,AT$11:INDIRECT(AT$7,FALSE)),"")</f>
        <v>1</v>
      </c>
      <c r="AV22" s="119"/>
      <c r="AW22" s="5">
        <v>58.1</v>
      </c>
      <c r="AX22" s="113">
        <f t="shared" si="5"/>
        <v>58.1</v>
      </c>
      <c r="AY22" s="21"/>
      <c r="AZ22" s="114">
        <f t="shared" si="49"/>
        <v>945.1</v>
      </c>
      <c r="BA22" s="114">
        <f t="shared" si="50"/>
        <v>945.1</v>
      </c>
      <c r="BB22" s="115">
        <f ca="1">IF(OR(AW22&lt;&gt;"",AY22&lt;&gt;""),RANK(BA22,BA$11:INDIRECT(BA$7,FALSE)),"")</f>
        <v>4</v>
      </c>
      <c r="BC22" s="116"/>
      <c r="BD22" s="117">
        <f t="shared" si="6"/>
        <v>2910.1</v>
      </c>
      <c r="BE22" s="120">
        <f>IF(AND($F$8&lt;4,BD22&lt;&gt;""),HLOOKUP(MATCH(ER22,EZ22:FB22,0),Discards,1,FALSE),"")</f>
      </c>
      <c r="BF22" s="117">
        <f t="shared" si="51"/>
        <v>2910.1</v>
      </c>
      <c r="BG22" s="118">
        <f ca="1">IF(OR(AW22&lt;&gt;"",AY22&lt;&gt;""),RANK(BF22,BF$11:INDIRECT(BF$7,FALSE)),"")</f>
        <v>1</v>
      </c>
      <c r="BH22" s="119"/>
      <c r="BI22" s="5">
        <v>63.59</v>
      </c>
      <c r="BJ22" s="113">
        <f t="shared" si="7"/>
        <v>63.59</v>
      </c>
      <c r="BK22" s="21"/>
      <c r="BL22" s="114">
        <f t="shared" si="52"/>
        <v>855.5</v>
      </c>
      <c r="BM22" s="114">
        <f t="shared" si="53"/>
        <v>855.5</v>
      </c>
      <c r="BN22" s="115">
        <f ca="1">IF(OR(BI22&lt;&gt;"",BK22&lt;&gt;""),RANK(BM22,BM$11:INDIRECT(BM$7,FALSE)),"")</f>
        <v>13</v>
      </c>
      <c r="BO22" s="116"/>
      <c r="BP22" s="117">
        <f t="shared" si="8"/>
        <v>2910.1</v>
      </c>
      <c r="BQ22" s="120">
        <f>IF(AND($F$8&lt;5,BP22&lt;&gt;""),HLOOKUP(MATCH(ES22,EZ22:FC22,0),Discards,1,FALSE),"")</f>
        <v>4</v>
      </c>
      <c r="BR22" s="117">
        <f t="shared" si="54"/>
        <v>2910.1</v>
      </c>
      <c r="BS22" s="118">
        <f ca="1">IF(OR(BI22&lt;&gt;"",BK22&lt;&gt;""),RANK(BR22,BR$11:INDIRECT(BR$7,FALSE)),"")</f>
        <v>2</v>
      </c>
      <c r="BT22" s="119"/>
      <c r="BU22" s="5"/>
      <c r="BV22" s="113">
        <f t="shared" si="9"/>
      </c>
      <c r="BW22" s="21"/>
      <c r="BX22" s="114">
        <f t="shared" si="55"/>
      </c>
      <c r="BY22" s="114">
        <f t="shared" si="56"/>
        <v>0</v>
      </c>
      <c r="BZ22" s="115">
        <f ca="1">IF(OR(BU22&lt;&gt;"",BW22&lt;&gt;""),RANK(BY22,BY$11:INDIRECT(BY$7,FALSE)),"")</f>
      </c>
      <c r="CA22" s="116"/>
      <c r="CB22" s="117">
        <f t="shared" si="10"/>
      </c>
      <c r="CC22" s="120">
        <f>IF(AND($F$8&lt;6,CB22&lt;&gt;""),HLOOKUP(MATCH(ET22,EZ22:FD22,0),Discards,1,FALSE),"")</f>
      </c>
      <c r="CD22" s="117">
        <f t="shared" si="57"/>
        <v>0</v>
      </c>
      <c r="CE22" s="118">
        <f ca="1">IF(OR(BU22&lt;&gt;"",BW22&lt;&gt;""),RANK(CD22,CD$11:INDIRECT(CD$7,FALSE)),"")</f>
      </c>
      <c r="CF22" s="119"/>
      <c r="CG22" s="5"/>
      <c r="CH22" s="113">
        <f t="shared" si="11"/>
      </c>
      <c r="CI22" s="21"/>
      <c r="CJ22" s="114">
        <f t="shared" si="58"/>
      </c>
      <c r="CK22" s="114">
        <f t="shared" si="59"/>
        <v>0</v>
      </c>
      <c r="CL22" s="115">
        <f ca="1">IF(OR(CG22&lt;&gt;"",CI22&lt;&gt;""),RANK(CK22,CK$11:INDIRECT(CK$7,FALSE)),"")</f>
      </c>
      <c r="CM22" s="116"/>
      <c r="CN22" s="117">
        <f t="shared" si="12"/>
      </c>
      <c r="CO22" s="120">
        <f>IF(AND($F$8&lt;7,CN22&lt;&gt;""),HLOOKUP(MATCH(EU22,EZ22:FE22,0),Discards,1,FALSE),"")</f>
      </c>
      <c r="CP22" s="117">
        <f t="shared" si="60"/>
        <v>0</v>
      </c>
      <c r="CQ22" s="118">
        <f ca="1">IF(OR(CG22&lt;&gt;"",CI22&lt;&gt;""),RANK(CP22,CP$11:INDIRECT(CP$7,FALSE)),"")</f>
      </c>
      <c r="CR22" s="119"/>
      <c r="CS22" s="5"/>
      <c r="CT22" s="113">
        <f t="shared" si="13"/>
      </c>
      <c r="CU22" s="21"/>
      <c r="CV22" s="114">
        <f t="shared" si="61"/>
      </c>
      <c r="CW22" s="114">
        <f t="shared" si="62"/>
        <v>0</v>
      </c>
      <c r="CX22" s="115">
        <f ca="1">IF(OR(CS22&lt;&gt;"",CU22&lt;&gt;""),RANK(CW22,CW$11:INDIRECT(CW$7,FALSE)),"")</f>
      </c>
      <c r="CY22" s="116"/>
      <c r="CZ22" s="117">
        <f t="shared" si="14"/>
      </c>
      <c r="DA22" s="120">
        <f>IF(AND($F$8&lt;8,CZ22&lt;&gt;""),HLOOKUP(MATCH(EV22,EZ22:FF22,0),Discards,1,FALSE),"")</f>
      </c>
      <c r="DB22" s="117">
        <f t="shared" si="63"/>
        <v>0</v>
      </c>
      <c r="DC22" s="118">
        <f ca="1">IF(OR(CS22&lt;&gt;"",CU22&lt;&gt;""),RANK(DB22,DB$11:INDIRECT(DB$7,FALSE)),"")</f>
      </c>
      <c r="DD22" s="119"/>
      <c r="DE22" s="5"/>
      <c r="DF22" s="113">
        <f t="shared" si="15"/>
      </c>
      <c r="DG22" s="21"/>
      <c r="DH22" s="114">
        <f t="shared" si="64"/>
      </c>
      <c r="DI22" s="114">
        <f t="shared" si="65"/>
        <v>0</v>
      </c>
      <c r="DJ22" s="115">
        <f ca="1">IF(OR(DE22&lt;&gt;"",DG22&lt;&gt;""),RANK(DI22,DI$11:INDIRECT(DI$7,FALSE)),"")</f>
      </c>
      <c r="DK22" s="116"/>
      <c r="DL22" s="117">
        <f t="shared" si="16"/>
      </c>
      <c r="DM22" s="120">
        <f>IF(AND($F$8&lt;9,DL22&lt;&gt;""),HLOOKUP(MATCH(EW22,EZ22:FG22,0),Discards,1,FALSE),"")</f>
      </c>
      <c r="DN22" s="117">
        <f t="shared" si="66"/>
        <v>0</v>
      </c>
      <c r="DO22" s="118">
        <f ca="1">IF(OR(DE22&lt;&gt;"",DG22&lt;&gt;""),RANK(DN22,DN$11:INDIRECT(DN$7,FALSE)),"")</f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965</v>
      </c>
      <c r="ER22" s="28">
        <f>MIN($EZ22:FB22)</f>
        <v>945.1</v>
      </c>
      <c r="ES22" s="28">
        <f>MIN($EZ22:FC22)</f>
        <v>855.5</v>
      </c>
      <c r="ET22" s="28">
        <f>MIN($EZ22:FD22)</f>
        <v>855.5</v>
      </c>
      <c r="EU22" s="28">
        <f>MIN($EZ22:FE22)</f>
        <v>855.5</v>
      </c>
      <c r="EV22" s="28">
        <f>MIN($EZ22:FF22)</f>
        <v>855.5</v>
      </c>
      <c r="EW22" s="28">
        <f>MIN($EZ22:FG22)</f>
        <v>855.5</v>
      </c>
      <c r="EX22" s="28">
        <f>MIN($EZ22:FH22)</f>
        <v>855.5</v>
      </c>
      <c r="EY22" s="28">
        <f>MIN($EZ22:FI22)</f>
        <v>855.5</v>
      </c>
      <c r="EZ22" s="28">
        <f t="shared" si="22"/>
        <v>965</v>
      </c>
      <c r="FA22" s="28">
        <f t="shared" si="23"/>
        <v>1000</v>
      </c>
      <c r="FB22" s="28">
        <f t="shared" si="24"/>
        <v>945.1</v>
      </c>
      <c r="FC22" s="28">
        <f t="shared" si="25"/>
        <v>855.5</v>
      </c>
      <c r="FD22" s="28">
        <f t="shared" si="26"/>
      </c>
      <c r="FE22" s="28">
        <f t="shared" si="27"/>
      </c>
      <c r="FF22" s="28">
        <f t="shared" si="28"/>
      </c>
      <c r="FG22" s="28">
        <f t="shared" si="29"/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97</v>
      </c>
      <c r="D23" s="19"/>
      <c r="E23" s="18"/>
      <c r="F23" s="18"/>
      <c r="G23" s="148"/>
      <c r="H23" s="122">
        <f t="shared" si="35"/>
      </c>
      <c r="I23" s="30">
        <f t="shared" si="36"/>
        <v>2557.5</v>
      </c>
      <c r="J23" s="30">
        <f>AD23+AO23+BA23+BM23+BY23+CK23+CW23+DI23+DU23+EG23-(MIN(EZ23:FI23)*$EY$2)</f>
        <v>2557.5</v>
      </c>
      <c r="K23" s="139">
        <f ca="1">IF(I23&lt;&gt;"",RANK(I23,J$11:INDIRECT(J$7,FALSE)),"")</f>
        <v>17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68.84</v>
      </c>
      <c r="AA23" s="103">
        <f t="shared" si="42"/>
        <v>68.84</v>
      </c>
      <c r="AB23" s="20"/>
      <c r="AC23" s="104">
        <f t="shared" si="43"/>
        <v>748.7</v>
      </c>
      <c r="AD23" s="104">
        <f t="shared" si="44"/>
        <v>748.7</v>
      </c>
      <c r="AE23" s="105">
        <f ca="1">IF(OR(Z23&lt;&gt;"",AB23&lt;&gt;""),RANK(AD23,AD$11:INDIRECT(AD$7,FALSE)),"")</f>
        <v>17</v>
      </c>
      <c r="AF23" s="106"/>
      <c r="AG23" s="107">
        <f t="shared" si="45"/>
        <v>748.7</v>
      </c>
      <c r="AH23" s="107">
        <f t="shared" si="46"/>
        <v>748.7</v>
      </c>
      <c r="AI23" s="108">
        <f ca="1">IF(OR(Z23&lt;&gt;"",AB23&lt;&gt;""),RANK(AH23,AH$11:INDIRECT(AH$7,FALSE)),"")</f>
        <v>17</v>
      </c>
      <c r="AJ23" s="109"/>
      <c r="AK23" s="4">
        <v>65.44</v>
      </c>
      <c r="AL23" s="103">
        <f t="shared" si="2"/>
        <v>65.44</v>
      </c>
      <c r="AM23" s="20"/>
      <c r="AN23" s="104">
        <f t="shared" si="47"/>
        <v>837.6</v>
      </c>
      <c r="AO23" s="104">
        <f t="shared" si="48"/>
        <v>837.6</v>
      </c>
      <c r="AP23" s="105">
        <f ca="1">IF(OR(AK23&lt;&gt;"",AM23&lt;&gt;""),RANK(AO23,AO$11:INDIRECT(AO$7,FALSE)),"")</f>
        <v>19</v>
      </c>
      <c r="AQ23" s="106"/>
      <c r="AR23" s="107">
        <f t="shared" si="3"/>
        <v>1586.3000000000002</v>
      </c>
      <c r="AS23" s="110">
        <f>IF(AND($F$8&lt;3,AR23&lt;&gt;""),HLOOKUP(MATCH(EQ23,EZ23:FA23,0),Discards,1,FALSE),"")</f>
      </c>
      <c r="AT23" s="107">
        <f t="shared" si="4"/>
        <v>1586.3000000000002</v>
      </c>
      <c r="AU23" s="108">
        <f ca="1">IF(OR(AK23&lt;&gt;"",AM23&lt;&gt;""),RANK(AT23,AT$11:INDIRECT(AT$7,FALSE)),"")</f>
        <v>17</v>
      </c>
      <c r="AV23" s="109"/>
      <c r="AW23" s="4">
        <v>64.39</v>
      </c>
      <c r="AX23" s="103">
        <f t="shared" si="5"/>
        <v>64.39</v>
      </c>
      <c r="AY23" s="20"/>
      <c r="AZ23" s="104">
        <f t="shared" si="49"/>
        <v>852.8</v>
      </c>
      <c r="BA23" s="104">
        <f t="shared" si="50"/>
        <v>852.8</v>
      </c>
      <c r="BB23" s="105">
        <f ca="1">IF(OR(AW23&lt;&gt;"",AY23&lt;&gt;""),RANK(BA23,BA$11:INDIRECT(BA$7,FALSE)),"")</f>
        <v>14</v>
      </c>
      <c r="BC23" s="106"/>
      <c r="BD23" s="107">
        <f t="shared" si="6"/>
        <v>2439.1000000000004</v>
      </c>
      <c r="BE23" s="110">
        <f>IF(AND($F$8&lt;4,BD23&lt;&gt;""),HLOOKUP(MATCH(ER23,EZ23:FB23,0),Discards,1,FALSE),"")</f>
      </c>
      <c r="BF23" s="107">
        <f t="shared" si="51"/>
        <v>2439.1000000000004</v>
      </c>
      <c r="BG23" s="108">
        <f ca="1">IF(OR(AW23&lt;&gt;"",AY23&lt;&gt;""),RANK(BF23,BF$11:INDIRECT(BF$7,FALSE)),"")</f>
        <v>15</v>
      </c>
      <c r="BH23" s="109"/>
      <c r="BI23" s="4">
        <v>62.74</v>
      </c>
      <c r="BJ23" s="103">
        <f t="shared" si="7"/>
        <v>62.74</v>
      </c>
      <c r="BK23" s="20"/>
      <c r="BL23" s="104">
        <f t="shared" si="52"/>
        <v>867.1</v>
      </c>
      <c r="BM23" s="104">
        <f t="shared" si="53"/>
        <v>867.1</v>
      </c>
      <c r="BN23" s="105">
        <f ca="1">IF(OR(BI23&lt;&gt;"",BK23&lt;&gt;""),RANK(BM23,BM$11:INDIRECT(BM$7,FALSE)),"")</f>
        <v>12</v>
      </c>
      <c r="BO23" s="106"/>
      <c r="BP23" s="107">
        <f t="shared" si="8"/>
        <v>2557.5</v>
      </c>
      <c r="BQ23" s="110">
        <f>IF(AND($F$8&lt;5,BP23&lt;&gt;""),HLOOKUP(MATCH(ES23,EZ23:FC23,0),Discards,1,FALSE),"")</f>
        <v>1</v>
      </c>
      <c r="BR23" s="107">
        <f t="shared" si="54"/>
        <v>2557.5</v>
      </c>
      <c r="BS23" s="108">
        <f ca="1">IF(OR(BI23&lt;&gt;"",BK23&lt;&gt;""),RANK(BR23,BR$11:INDIRECT(BR$7,FALSE)),"")</f>
        <v>17</v>
      </c>
      <c r="BT23" s="109"/>
      <c r="BU23" s="4"/>
      <c r="BV23" s="103">
        <f t="shared" si="9"/>
      </c>
      <c r="BW23" s="20"/>
      <c r="BX23" s="104">
        <f t="shared" si="55"/>
      </c>
      <c r="BY23" s="104">
        <f t="shared" si="56"/>
        <v>0</v>
      </c>
      <c r="BZ23" s="105">
        <f ca="1">IF(OR(BU23&lt;&gt;"",BW23&lt;&gt;""),RANK(BY23,BY$11:INDIRECT(BY$7,FALSE)),"")</f>
      </c>
      <c r="CA23" s="106"/>
      <c r="CB23" s="107">
        <f t="shared" si="10"/>
      </c>
      <c r="CC23" s="110">
        <f>IF(AND($F$8&lt;6,CB23&lt;&gt;""),HLOOKUP(MATCH(ET23,EZ23:FD23,0),Discards,1,FALSE),"")</f>
      </c>
      <c r="CD23" s="107">
        <f t="shared" si="57"/>
        <v>0</v>
      </c>
      <c r="CE23" s="108">
        <f ca="1">IF(OR(BU23&lt;&gt;"",BW23&lt;&gt;""),RANK(CD23,CD$11:INDIRECT(CD$7,FALSE)),"")</f>
      </c>
      <c r="CF23" s="109"/>
      <c r="CG23" s="4"/>
      <c r="CH23" s="103">
        <f t="shared" si="11"/>
      </c>
      <c r="CI23" s="20"/>
      <c r="CJ23" s="104">
        <f t="shared" si="58"/>
      </c>
      <c r="CK23" s="104">
        <f t="shared" si="59"/>
        <v>0</v>
      </c>
      <c r="CL23" s="105">
        <f ca="1">IF(OR(CG23&lt;&gt;"",CI23&lt;&gt;""),RANK(CK23,CK$11:INDIRECT(CK$7,FALSE)),"")</f>
      </c>
      <c r="CM23" s="106"/>
      <c r="CN23" s="107">
        <f t="shared" si="12"/>
      </c>
      <c r="CO23" s="110">
        <f>IF(AND($F$8&lt;7,CN23&lt;&gt;""),HLOOKUP(MATCH(EU23,EZ23:FE23,0),Discards,1,FALSE),"")</f>
      </c>
      <c r="CP23" s="107">
        <f t="shared" si="60"/>
        <v>0</v>
      </c>
      <c r="CQ23" s="108">
        <f ca="1">IF(OR(CG23&lt;&gt;"",CI23&lt;&gt;""),RANK(CP23,CP$11:INDIRECT(CP$7,FALSE)),"")</f>
      </c>
      <c r="CR23" s="109"/>
      <c r="CS23" s="4"/>
      <c r="CT23" s="103">
        <f t="shared" si="13"/>
      </c>
      <c r="CU23" s="20"/>
      <c r="CV23" s="104">
        <f t="shared" si="61"/>
      </c>
      <c r="CW23" s="104">
        <f t="shared" si="62"/>
        <v>0</v>
      </c>
      <c r="CX23" s="105">
        <f ca="1">IF(OR(CS23&lt;&gt;"",CU23&lt;&gt;""),RANK(CW23,CW$11:INDIRECT(CW$7,FALSE)),"")</f>
      </c>
      <c r="CY23" s="106"/>
      <c r="CZ23" s="107">
        <f t="shared" si="14"/>
      </c>
      <c r="DA23" s="110">
        <f>IF(AND($F$8&lt;8,CZ23&lt;&gt;""),HLOOKUP(MATCH(EV23,EZ23:FF23,0),Discards,1,FALSE),"")</f>
      </c>
      <c r="DB23" s="107">
        <f t="shared" si="63"/>
        <v>0</v>
      </c>
      <c r="DC23" s="108">
        <f ca="1">IF(OR(CS23&lt;&gt;"",CU23&lt;&gt;""),RANK(DB23,DB$11:INDIRECT(DB$7,FALSE)),"")</f>
      </c>
      <c r="DD23" s="109"/>
      <c r="DE23" s="4"/>
      <c r="DF23" s="103">
        <f t="shared" si="15"/>
      </c>
      <c r="DG23" s="20"/>
      <c r="DH23" s="104">
        <f t="shared" si="64"/>
      </c>
      <c r="DI23" s="104">
        <f t="shared" si="65"/>
        <v>0</v>
      </c>
      <c r="DJ23" s="105">
        <f ca="1">IF(OR(DE23&lt;&gt;"",DG23&lt;&gt;""),RANK(DI23,DI$11:INDIRECT(DI$7,FALSE)),"")</f>
      </c>
      <c r="DK23" s="106"/>
      <c r="DL23" s="107">
        <f t="shared" si="16"/>
      </c>
      <c r="DM23" s="110">
        <f>IF(AND($F$8&lt;9,DL23&lt;&gt;""),HLOOKUP(MATCH(EW23,EZ23:FG23,0),Discards,1,FALSE),"")</f>
      </c>
      <c r="DN23" s="107">
        <f t="shared" si="66"/>
        <v>0</v>
      </c>
      <c r="DO23" s="108">
        <f ca="1">IF(OR(DE23&lt;&gt;"",DG23&lt;&gt;""),RANK(DN23,DN$11:INDIRECT(DN$7,FALSE)),"")</f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748.7</v>
      </c>
      <c r="ER23" s="28">
        <f>MIN($EZ23:FB23)</f>
        <v>748.7</v>
      </c>
      <c r="ES23" s="28">
        <f>MIN($EZ23:FC23)</f>
        <v>748.7</v>
      </c>
      <c r="ET23" s="28">
        <f>MIN($EZ23:FD23)</f>
        <v>748.7</v>
      </c>
      <c r="EU23" s="28">
        <f>MIN($EZ23:FE23)</f>
        <v>748.7</v>
      </c>
      <c r="EV23" s="28">
        <f>MIN($EZ23:FF23)</f>
        <v>748.7</v>
      </c>
      <c r="EW23" s="28">
        <f>MIN($EZ23:FG23)</f>
        <v>748.7</v>
      </c>
      <c r="EX23" s="28">
        <f>MIN($EZ23:FH23)</f>
        <v>748.7</v>
      </c>
      <c r="EY23" s="28">
        <f>MIN($EZ23:FI23)</f>
        <v>748.7</v>
      </c>
      <c r="EZ23" s="28">
        <f t="shared" si="22"/>
        <v>748.7</v>
      </c>
      <c r="FA23" s="28">
        <f t="shared" si="23"/>
        <v>837.6</v>
      </c>
      <c r="FB23" s="28">
        <f t="shared" si="24"/>
        <v>852.8</v>
      </c>
      <c r="FC23" s="28">
        <f t="shared" si="25"/>
        <v>867.1</v>
      </c>
      <c r="FD23" s="28">
        <f t="shared" si="26"/>
      </c>
      <c r="FE23" s="28">
        <f t="shared" si="27"/>
      </c>
      <c r="FF23" s="28">
        <f t="shared" si="28"/>
      </c>
      <c r="FG23" s="28">
        <f t="shared" si="29"/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112</v>
      </c>
      <c r="D24" s="19"/>
      <c r="E24" s="18"/>
      <c r="F24" s="18"/>
      <c r="G24" s="148"/>
      <c r="H24" s="122">
        <f t="shared" si="35"/>
      </c>
      <c r="I24" s="30">
        <f t="shared" si="36"/>
        <v>2541.5999999999995</v>
      </c>
      <c r="J24" s="30">
        <f>AD24+AO24+BA24+BM24+BY24+CK24+CW24+DI24+DU24+EG24-(MIN(EZ24:FI24)*$EY$2)</f>
        <v>2541.5999999999995</v>
      </c>
      <c r="K24" s="139">
        <f ca="1">IF(I24&lt;&gt;"",RANK(I24,J$11:INDIRECT(J$7,FALSE)),"")</f>
        <v>19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73.76</v>
      </c>
      <c r="AA24" s="103">
        <f t="shared" si="42"/>
        <v>73.76</v>
      </c>
      <c r="AB24" s="20"/>
      <c r="AC24" s="104">
        <f t="shared" si="43"/>
        <v>698.8</v>
      </c>
      <c r="AD24" s="104">
        <f t="shared" si="44"/>
        <v>698.8</v>
      </c>
      <c r="AE24" s="105">
        <f ca="1">IF(OR(Z24&lt;&gt;"",AB24&lt;&gt;""),RANK(AD24,AD$11:INDIRECT(AD$7,FALSE)),"")</f>
        <v>21</v>
      </c>
      <c r="AF24" s="106"/>
      <c r="AG24" s="107">
        <f t="shared" si="45"/>
        <v>698.8</v>
      </c>
      <c r="AH24" s="107">
        <f t="shared" si="46"/>
        <v>698.8</v>
      </c>
      <c r="AI24" s="108">
        <f ca="1">IF(OR(Z24&lt;&gt;"",AB24&lt;&gt;""),RANK(AH24,AH$11:INDIRECT(AH$7,FALSE)),"")</f>
        <v>21</v>
      </c>
      <c r="AJ24" s="109"/>
      <c r="AK24" s="4">
        <v>62.97</v>
      </c>
      <c r="AL24" s="103">
        <f t="shared" si="2"/>
        <v>62.97</v>
      </c>
      <c r="AM24" s="20"/>
      <c r="AN24" s="104">
        <f t="shared" si="47"/>
        <v>870.4</v>
      </c>
      <c r="AO24" s="104">
        <f t="shared" si="48"/>
        <v>870.4</v>
      </c>
      <c r="AP24" s="105">
        <f ca="1">IF(OR(AK24&lt;&gt;"",AM24&lt;&gt;""),RANK(AO24,AO$11:INDIRECT(AO$7,FALSE)),"")</f>
        <v>13</v>
      </c>
      <c r="AQ24" s="106"/>
      <c r="AR24" s="107">
        <f t="shared" si="3"/>
        <v>1569.1999999999998</v>
      </c>
      <c r="AS24" s="110">
        <f>IF(AND($F$8&lt;3,AR24&lt;&gt;""),HLOOKUP(MATCH(EQ24,EZ24:FA24,0),Discards,1,FALSE),"")</f>
      </c>
      <c r="AT24" s="107">
        <f t="shared" si="4"/>
        <v>1569.1999999999998</v>
      </c>
      <c r="AU24" s="108">
        <f ca="1">IF(OR(AK24&lt;&gt;"",AM24&lt;&gt;""),RANK(AT24,AT$11:INDIRECT(AT$7,FALSE)),"")</f>
        <v>19</v>
      </c>
      <c r="AV24" s="109"/>
      <c r="AW24" s="4">
        <v>66.54</v>
      </c>
      <c r="AX24" s="103">
        <f t="shared" si="5"/>
        <v>66.54</v>
      </c>
      <c r="AY24" s="20"/>
      <c r="AZ24" s="104">
        <f t="shared" si="49"/>
        <v>825.2</v>
      </c>
      <c r="BA24" s="104">
        <f t="shared" si="50"/>
        <v>825.2</v>
      </c>
      <c r="BB24" s="105">
        <f ca="1">IF(OR(AW24&lt;&gt;"",AY24&lt;&gt;""),RANK(BA24,BA$11:INDIRECT(BA$7,FALSE)),"")</f>
        <v>16</v>
      </c>
      <c r="BC24" s="106"/>
      <c r="BD24" s="107">
        <f t="shared" si="6"/>
        <v>2394.3999999999996</v>
      </c>
      <c r="BE24" s="110">
        <f>IF(AND($F$8&lt;4,BD24&lt;&gt;""),HLOOKUP(MATCH(ER24,EZ24:FB24,0),Discards,1,FALSE),"")</f>
      </c>
      <c r="BF24" s="107">
        <f t="shared" si="51"/>
        <v>2394.3999999999996</v>
      </c>
      <c r="BG24" s="108">
        <f ca="1">IF(OR(AW24&lt;&gt;"",AY24&lt;&gt;""),RANK(BF24,BF$11:INDIRECT(BF$7,FALSE)),"")</f>
        <v>19</v>
      </c>
      <c r="BH24" s="109"/>
      <c r="BI24" s="4">
        <v>64.3</v>
      </c>
      <c r="BJ24" s="103">
        <f t="shared" si="7"/>
        <v>64.3</v>
      </c>
      <c r="BK24" s="20"/>
      <c r="BL24" s="104">
        <f t="shared" si="52"/>
        <v>846</v>
      </c>
      <c r="BM24" s="104">
        <f t="shared" si="53"/>
        <v>846</v>
      </c>
      <c r="BN24" s="105">
        <f ca="1">IF(OR(BI24&lt;&gt;"",BK24&lt;&gt;""),RANK(BM24,BM$11:INDIRECT(BM$7,FALSE)),"")</f>
        <v>15</v>
      </c>
      <c r="BO24" s="106"/>
      <c r="BP24" s="107">
        <f t="shared" si="8"/>
        <v>2541.5999999999995</v>
      </c>
      <c r="BQ24" s="110">
        <f>IF(AND($F$8&lt;5,BP24&lt;&gt;""),HLOOKUP(MATCH(ES24,EZ24:FC24,0),Discards,1,FALSE),"")</f>
        <v>1</v>
      </c>
      <c r="BR24" s="107">
        <f t="shared" si="54"/>
        <v>2541.5999999999995</v>
      </c>
      <c r="BS24" s="108">
        <f ca="1">IF(OR(BI24&lt;&gt;"",BK24&lt;&gt;""),RANK(BR24,BR$11:INDIRECT(BR$7,FALSE)),"")</f>
        <v>19</v>
      </c>
      <c r="BT24" s="109"/>
      <c r="BU24" s="4"/>
      <c r="BV24" s="103">
        <f t="shared" si="9"/>
      </c>
      <c r="BW24" s="20"/>
      <c r="BX24" s="104">
        <f t="shared" si="55"/>
      </c>
      <c r="BY24" s="104">
        <f t="shared" si="56"/>
        <v>0</v>
      </c>
      <c r="BZ24" s="105">
        <f ca="1">IF(OR(BU24&lt;&gt;"",BW24&lt;&gt;""),RANK(BY24,BY$11:INDIRECT(BY$7,FALSE)),"")</f>
      </c>
      <c r="CA24" s="106"/>
      <c r="CB24" s="107">
        <f t="shared" si="10"/>
      </c>
      <c r="CC24" s="110">
        <f>IF(AND($F$8&lt;6,CB24&lt;&gt;""),HLOOKUP(MATCH(ET24,EZ24:FD24,0),Discards,1,FALSE),"")</f>
      </c>
      <c r="CD24" s="107">
        <f t="shared" si="57"/>
        <v>0</v>
      </c>
      <c r="CE24" s="108">
        <f ca="1">IF(OR(BU24&lt;&gt;"",BW24&lt;&gt;""),RANK(CD24,CD$11:INDIRECT(CD$7,FALSE)),"")</f>
      </c>
      <c r="CF24" s="109"/>
      <c r="CG24" s="4"/>
      <c r="CH24" s="103">
        <f t="shared" si="11"/>
      </c>
      <c r="CI24" s="20"/>
      <c r="CJ24" s="104">
        <f t="shared" si="58"/>
      </c>
      <c r="CK24" s="104">
        <f t="shared" si="59"/>
        <v>0</v>
      </c>
      <c r="CL24" s="105">
        <f ca="1">IF(OR(CG24&lt;&gt;"",CI24&lt;&gt;""),RANK(CK24,CK$11:INDIRECT(CK$7,FALSE)),"")</f>
      </c>
      <c r="CM24" s="106"/>
      <c r="CN24" s="107">
        <f t="shared" si="12"/>
      </c>
      <c r="CO24" s="110">
        <f>IF(AND($F$8&lt;7,CN24&lt;&gt;""),HLOOKUP(MATCH(EU24,EZ24:FE24,0),Discards,1,FALSE),"")</f>
      </c>
      <c r="CP24" s="107">
        <f t="shared" si="60"/>
        <v>0</v>
      </c>
      <c r="CQ24" s="108">
        <f ca="1">IF(OR(CG24&lt;&gt;"",CI24&lt;&gt;""),RANK(CP24,CP$11:INDIRECT(CP$7,FALSE)),"")</f>
      </c>
      <c r="CR24" s="109"/>
      <c r="CS24" s="4"/>
      <c r="CT24" s="103">
        <f t="shared" si="13"/>
      </c>
      <c r="CU24" s="20"/>
      <c r="CV24" s="104">
        <f t="shared" si="61"/>
      </c>
      <c r="CW24" s="104">
        <f t="shared" si="62"/>
        <v>0</v>
      </c>
      <c r="CX24" s="105">
        <f ca="1">IF(OR(CS24&lt;&gt;"",CU24&lt;&gt;""),RANK(CW24,CW$11:INDIRECT(CW$7,FALSE)),"")</f>
      </c>
      <c r="CY24" s="106"/>
      <c r="CZ24" s="107">
        <f t="shared" si="14"/>
      </c>
      <c r="DA24" s="110">
        <f>IF(AND($F$8&lt;8,CZ24&lt;&gt;""),HLOOKUP(MATCH(EV24,EZ24:FF24,0),Discards,1,FALSE),"")</f>
      </c>
      <c r="DB24" s="107">
        <f t="shared" si="63"/>
        <v>0</v>
      </c>
      <c r="DC24" s="108">
        <f ca="1">IF(OR(CS24&lt;&gt;"",CU24&lt;&gt;""),RANK(DB24,DB$11:INDIRECT(DB$7,FALSE)),"")</f>
      </c>
      <c r="DD24" s="109"/>
      <c r="DE24" s="4"/>
      <c r="DF24" s="103">
        <f t="shared" si="15"/>
      </c>
      <c r="DG24" s="20"/>
      <c r="DH24" s="104">
        <f t="shared" si="64"/>
      </c>
      <c r="DI24" s="104">
        <f t="shared" si="65"/>
        <v>0</v>
      </c>
      <c r="DJ24" s="105">
        <f ca="1">IF(OR(DE24&lt;&gt;"",DG24&lt;&gt;""),RANK(DI24,DI$11:INDIRECT(DI$7,FALSE)),"")</f>
      </c>
      <c r="DK24" s="106"/>
      <c r="DL24" s="107">
        <f t="shared" si="16"/>
      </c>
      <c r="DM24" s="110">
        <f>IF(AND($F$8&lt;9,DL24&lt;&gt;""),HLOOKUP(MATCH(EW24,EZ24:FG24,0),Discards,1,FALSE),"")</f>
      </c>
      <c r="DN24" s="107">
        <f t="shared" si="66"/>
        <v>0</v>
      </c>
      <c r="DO24" s="108">
        <f ca="1">IF(OR(DE24&lt;&gt;"",DG24&lt;&gt;""),RANK(DN24,DN$11:INDIRECT(DN$7,FALSE)),"")</f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698.8</v>
      </c>
      <c r="ER24" s="28">
        <f>MIN($EZ24:FB24)</f>
        <v>698.8</v>
      </c>
      <c r="ES24" s="28">
        <f>MIN($EZ24:FC24)</f>
        <v>698.8</v>
      </c>
      <c r="ET24" s="28">
        <f>MIN($EZ24:FD24)</f>
        <v>698.8</v>
      </c>
      <c r="EU24" s="28">
        <f>MIN($EZ24:FE24)</f>
        <v>698.8</v>
      </c>
      <c r="EV24" s="28">
        <f>MIN($EZ24:FF24)</f>
        <v>698.8</v>
      </c>
      <c r="EW24" s="28">
        <f>MIN($EZ24:FG24)</f>
        <v>698.8</v>
      </c>
      <c r="EX24" s="28">
        <f>MIN($EZ24:FH24)</f>
        <v>698.8</v>
      </c>
      <c r="EY24" s="28">
        <f>MIN($EZ24:FI24)</f>
        <v>698.8</v>
      </c>
      <c r="EZ24" s="28">
        <f t="shared" si="22"/>
        <v>698.8</v>
      </c>
      <c r="FA24" s="28">
        <f t="shared" si="23"/>
        <v>870.4</v>
      </c>
      <c r="FB24" s="28">
        <f t="shared" si="24"/>
        <v>825.2</v>
      </c>
      <c r="FC24" s="28">
        <f t="shared" si="25"/>
        <v>846</v>
      </c>
      <c r="FD24" s="28">
        <f t="shared" si="26"/>
      </c>
      <c r="FE24" s="28">
        <f t="shared" si="27"/>
      </c>
      <c r="FF24" s="28">
        <f t="shared" si="28"/>
      </c>
      <c r="FG24" s="28">
        <f t="shared" si="29"/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113</v>
      </c>
      <c r="D25" s="19"/>
      <c r="E25" s="18"/>
      <c r="F25" s="18"/>
      <c r="G25" s="148"/>
      <c r="H25" s="122">
        <f t="shared" si="35"/>
      </c>
      <c r="I25" s="30">
        <f t="shared" si="36"/>
        <v>2587.9</v>
      </c>
      <c r="J25" s="30">
        <f>AD25+AO25+BA25+BM25+BY25+CK25+CW25+DI25+DU25+EG25-(MIN(EZ25:FI25)*$EY$2)</f>
        <v>2587.9</v>
      </c>
      <c r="K25" s="139">
        <f ca="1">IF(I25&lt;&gt;"",RANK(I25,J$11:INDIRECT(J$7,FALSE)),"")</f>
        <v>15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80.4</v>
      </c>
      <c r="AA25" s="103">
        <f t="shared" si="42"/>
        <v>80.4</v>
      </c>
      <c r="AB25" s="20"/>
      <c r="AC25" s="104">
        <f t="shared" si="43"/>
        <v>641</v>
      </c>
      <c r="AD25" s="104">
        <f t="shared" si="44"/>
        <v>641</v>
      </c>
      <c r="AE25" s="105">
        <f ca="1">IF(OR(Z25&lt;&gt;"",AB25&lt;&gt;""),RANK(AD25,AD$11:INDIRECT(AD$7,FALSE)),"")</f>
        <v>29</v>
      </c>
      <c r="AF25" s="106"/>
      <c r="AG25" s="107">
        <f t="shared" si="45"/>
        <v>641</v>
      </c>
      <c r="AH25" s="107">
        <f t="shared" si="46"/>
        <v>641</v>
      </c>
      <c r="AI25" s="108">
        <f ca="1">IF(OR(Z25&lt;&gt;"",AB25&lt;&gt;""),RANK(AH25,AH$11:INDIRECT(AH$7,FALSE)),"")</f>
        <v>29</v>
      </c>
      <c r="AJ25" s="109"/>
      <c r="AK25" s="4">
        <v>64.12</v>
      </c>
      <c r="AL25" s="103">
        <f t="shared" si="2"/>
        <v>64.12</v>
      </c>
      <c r="AM25" s="20"/>
      <c r="AN25" s="104">
        <f t="shared" si="47"/>
        <v>854.8</v>
      </c>
      <c r="AO25" s="104">
        <f t="shared" si="48"/>
        <v>854.8</v>
      </c>
      <c r="AP25" s="105">
        <f ca="1">IF(OR(AK25&lt;&gt;"",AM25&lt;&gt;""),RANK(AO25,AO$11:INDIRECT(AO$7,FALSE)),"")</f>
        <v>16</v>
      </c>
      <c r="AQ25" s="106"/>
      <c r="AR25" s="107">
        <f t="shared" si="3"/>
        <v>1495.8</v>
      </c>
      <c r="AS25" s="110">
        <f>IF(AND($F$8&lt;3,AR25&lt;&gt;""),HLOOKUP(MATCH(EQ25,EZ25:FA25,0),Discards,1,FALSE),"")</f>
      </c>
      <c r="AT25" s="107">
        <f t="shared" si="4"/>
        <v>1495.8</v>
      </c>
      <c r="AU25" s="108">
        <f ca="1">IF(OR(AK25&lt;&gt;"",AM25&lt;&gt;""),RANK(AT25,AT$11:INDIRECT(AT$7,FALSE)),"")</f>
        <v>25</v>
      </c>
      <c r="AV25" s="109"/>
      <c r="AW25" s="4">
        <v>71.44</v>
      </c>
      <c r="AX25" s="103">
        <f t="shared" si="5"/>
        <v>71.44</v>
      </c>
      <c r="AY25" s="20"/>
      <c r="AZ25" s="104">
        <f t="shared" si="49"/>
        <v>768.6</v>
      </c>
      <c r="BA25" s="104">
        <f t="shared" si="50"/>
        <v>768.6</v>
      </c>
      <c r="BB25" s="105">
        <f ca="1">IF(OR(AW25&lt;&gt;"",AY25&lt;&gt;""),RANK(BA25,BA$11:INDIRECT(BA$7,FALSE)),"")</f>
        <v>24</v>
      </c>
      <c r="BC25" s="106"/>
      <c r="BD25" s="107">
        <f t="shared" si="6"/>
        <v>2264.4</v>
      </c>
      <c r="BE25" s="110">
        <f>IF(AND($F$8&lt;4,BD25&lt;&gt;""),HLOOKUP(MATCH(ER25,EZ25:FB25,0),Discards,1,FALSE),"")</f>
      </c>
      <c r="BF25" s="107">
        <f t="shared" si="51"/>
        <v>2264.4</v>
      </c>
      <c r="BG25" s="108">
        <f ca="1">IF(OR(AW25&lt;&gt;"",AY25&lt;&gt;""),RANK(BF25,BF$11:INDIRECT(BF$7,FALSE)),"")</f>
        <v>25</v>
      </c>
      <c r="BH25" s="109"/>
      <c r="BI25" s="4">
        <v>56.4</v>
      </c>
      <c r="BJ25" s="103">
        <f t="shared" si="7"/>
        <v>56.4</v>
      </c>
      <c r="BK25" s="20"/>
      <c r="BL25" s="104">
        <f t="shared" si="52"/>
        <v>964.5</v>
      </c>
      <c r="BM25" s="104">
        <f t="shared" si="53"/>
        <v>964.5</v>
      </c>
      <c r="BN25" s="105">
        <f ca="1">IF(OR(BI25&lt;&gt;"",BK25&lt;&gt;""),RANK(BM25,BM$11:INDIRECT(BM$7,FALSE)),"")</f>
        <v>2</v>
      </c>
      <c r="BO25" s="106"/>
      <c r="BP25" s="107">
        <f t="shared" si="8"/>
        <v>2587.9</v>
      </c>
      <c r="BQ25" s="110">
        <f>IF(AND($F$8&lt;5,BP25&lt;&gt;""),HLOOKUP(MATCH(ES25,EZ25:FC25,0),Discards,1,FALSE),"")</f>
        <v>1</v>
      </c>
      <c r="BR25" s="107">
        <f t="shared" si="54"/>
        <v>2587.9</v>
      </c>
      <c r="BS25" s="108">
        <f ca="1">IF(OR(BI25&lt;&gt;"",BK25&lt;&gt;""),RANK(BR25,BR$11:INDIRECT(BR$7,FALSE)),"")</f>
        <v>15</v>
      </c>
      <c r="BT25" s="109"/>
      <c r="BU25" s="4"/>
      <c r="BV25" s="103">
        <f t="shared" si="9"/>
      </c>
      <c r="BW25" s="20"/>
      <c r="BX25" s="104">
        <f t="shared" si="55"/>
      </c>
      <c r="BY25" s="104">
        <f t="shared" si="56"/>
        <v>0</v>
      </c>
      <c r="BZ25" s="105">
        <f ca="1">IF(OR(BU25&lt;&gt;"",BW25&lt;&gt;""),RANK(BY25,BY$11:INDIRECT(BY$7,FALSE)),"")</f>
      </c>
      <c r="CA25" s="106"/>
      <c r="CB25" s="107">
        <f t="shared" si="10"/>
      </c>
      <c r="CC25" s="110">
        <f>IF(AND($F$8&lt;6,CB25&lt;&gt;""),HLOOKUP(MATCH(ET25,EZ25:FD25,0),Discards,1,FALSE),"")</f>
      </c>
      <c r="CD25" s="107">
        <f t="shared" si="57"/>
        <v>0</v>
      </c>
      <c r="CE25" s="108">
        <f ca="1">IF(OR(BU25&lt;&gt;"",BW25&lt;&gt;""),RANK(CD25,CD$11:INDIRECT(CD$7,FALSE)),"")</f>
      </c>
      <c r="CF25" s="109"/>
      <c r="CG25" s="4"/>
      <c r="CH25" s="103">
        <f t="shared" si="11"/>
      </c>
      <c r="CI25" s="20"/>
      <c r="CJ25" s="104">
        <f t="shared" si="58"/>
      </c>
      <c r="CK25" s="104">
        <f t="shared" si="59"/>
        <v>0</v>
      </c>
      <c r="CL25" s="105">
        <f ca="1">IF(OR(CG25&lt;&gt;"",CI25&lt;&gt;""),RANK(CK25,CK$11:INDIRECT(CK$7,FALSE)),"")</f>
      </c>
      <c r="CM25" s="106"/>
      <c r="CN25" s="107">
        <f t="shared" si="12"/>
      </c>
      <c r="CO25" s="110">
        <f>IF(AND($F$8&lt;7,CN25&lt;&gt;""),HLOOKUP(MATCH(EU25,EZ25:FE25,0),Discards,1,FALSE),"")</f>
      </c>
      <c r="CP25" s="107">
        <f t="shared" si="60"/>
        <v>0</v>
      </c>
      <c r="CQ25" s="108">
        <f ca="1">IF(OR(CG25&lt;&gt;"",CI25&lt;&gt;""),RANK(CP25,CP$11:INDIRECT(CP$7,FALSE)),"")</f>
      </c>
      <c r="CR25" s="109"/>
      <c r="CS25" s="4"/>
      <c r="CT25" s="103">
        <f t="shared" si="13"/>
      </c>
      <c r="CU25" s="20"/>
      <c r="CV25" s="104">
        <f t="shared" si="61"/>
      </c>
      <c r="CW25" s="104">
        <f t="shared" si="62"/>
        <v>0</v>
      </c>
      <c r="CX25" s="105">
        <f ca="1">IF(OR(CS25&lt;&gt;"",CU25&lt;&gt;""),RANK(CW25,CW$11:INDIRECT(CW$7,FALSE)),"")</f>
      </c>
      <c r="CY25" s="106"/>
      <c r="CZ25" s="107">
        <f t="shared" si="14"/>
      </c>
      <c r="DA25" s="110">
        <f>IF(AND($F$8&lt;8,CZ25&lt;&gt;""),HLOOKUP(MATCH(EV25,EZ25:FF25,0),Discards,1,FALSE),"")</f>
      </c>
      <c r="DB25" s="107">
        <f t="shared" si="63"/>
        <v>0</v>
      </c>
      <c r="DC25" s="108">
        <f ca="1">IF(OR(CS25&lt;&gt;"",CU25&lt;&gt;""),RANK(DB25,DB$11:INDIRECT(DB$7,FALSE)),"")</f>
      </c>
      <c r="DD25" s="109"/>
      <c r="DE25" s="4"/>
      <c r="DF25" s="103">
        <f t="shared" si="15"/>
      </c>
      <c r="DG25" s="20"/>
      <c r="DH25" s="104">
        <f t="shared" si="64"/>
      </c>
      <c r="DI25" s="104">
        <f t="shared" si="65"/>
        <v>0</v>
      </c>
      <c r="DJ25" s="105">
        <f ca="1">IF(OR(DE25&lt;&gt;"",DG25&lt;&gt;""),RANK(DI25,DI$11:INDIRECT(DI$7,FALSE)),"")</f>
      </c>
      <c r="DK25" s="106"/>
      <c r="DL25" s="107">
        <f t="shared" si="16"/>
      </c>
      <c r="DM25" s="110">
        <f>IF(AND($F$8&lt;9,DL25&lt;&gt;""),HLOOKUP(MATCH(EW25,EZ25:FG25,0),Discards,1,FALSE),"")</f>
      </c>
      <c r="DN25" s="107">
        <f t="shared" si="66"/>
        <v>0</v>
      </c>
      <c r="DO25" s="108">
        <f ca="1">IF(OR(DE25&lt;&gt;"",DG25&lt;&gt;""),RANK(DN25,DN$11:INDIRECT(DN$7,FALSE)),"")</f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641</v>
      </c>
      <c r="ER25" s="28">
        <f>MIN($EZ25:FB25)</f>
        <v>641</v>
      </c>
      <c r="ES25" s="28">
        <f>MIN($EZ25:FC25)</f>
        <v>641</v>
      </c>
      <c r="ET25" s="28">
        <f>MIN($EZ25:FD25)</f>
        <v>641</v>
      </c>
      <c r="EU25" s="28">
        <f>MIN($EZ25:FE25)</f>
        <v>641</v>
      </c>
      <c r="EV25" s="28">
        <f>MIN($EZ25:FF25)</f>
        <v>641</v>
      </c>
      <c r="EW25" s="28">
        <f>MIN($EZ25:FG25)</f>
        <v>641</v>
      </c>
      <c r="EX25" s="28">
        <f>MIN($EZ25:FH25)</f>
        <v>641</v>
      </c>
      <c r="EY25" s="28">
        <f>MIN($EZ25:FI25)</f>
        <v>641</v>
      </c>
      <c r="EZ25" s="28">
        <f t="shared" si="22"/>
        <v>641</v>
      </c>
      <c r="FA25" s="28">
        <f t="shared" si="23"/>
        <v>854.8</v>
      </c>
      <c r="FB25" s="28">
        <f t="shared" si="24"/>
        <v>768.6</v>
      </c>
      <c r="FC25" s="28">
        <f t="shared" si="25"/>
        <v>964.5</v>
      </c>
      <c r="FD25" s="28">
        <f t="shared" si="26"/>
      </c>
      <c r="FE25" s="28">
        <f t="shared" si="27"/>
      </c>
      <c r="FF25" s="28">
        <f t="shared" si="28"/>
      </c>
      <c r="FG25" s="28">
        <f t="shared" si="29"/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114</v>
      </c>
      <c r="D26" s="135"/>
      <c r="E26" s="134"/>
      <c r="F26" s="134"/>
      <c r="G26" s="149"/>
      <c r="H26" s="136">
        <f t="shared" si="35"/>
      </c>
      <c r="I26" s="137">
        <f t="shared" si="36"/>
        <v>2920.4999999999995</v>
      </c>
      <c r="J26" s="137">
        <f>AD26+AO26+BA26+BM26+BY26+CK26+CW26+DI26+DU26+EG26-(MIN(EZ26:FI26)*$EY$2)</f>
        <v>2920.4999999999995</v>
      </c>
      <c r="K26" s="140">
        <f ca="1">IF(I26&lt;&gt;"",RANK(I26,J$11:INDIRECT(J$7,FALSE)),"")</f>
        <v>1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71.05</v>
      </c>
      <c r="AA26" s="113">
        <f t="shared" si="42"/>
        <v>71.05</v>
      </c>
      <c r="AB26" s="21"/>
      <c r="AC26" s="114">
        <f t="shared" si="43"/>
        <v>725.4</v>
      </c>
      <c r="AD26" s="114">
        <f t="shared" si="44"/>
        <v>725.4</v>
      </c>
      <c r="AE26" s="115">
        <f ca="1">IF(OR(Z26&lt;&gt;"",AB26&lt;&gt;""),RANK(AD26,AD$11:INDIRECT(AD$7,FALSE)),"")</f>
        <v>19</v>
      </c>
      <c r="AF26" s="116"/>
      <c r="AG26" s="117">
        <f t="shared" si="45"/>
        <v>725.4</v>
      </c>
      <c r="AH26" s="117">
        <f t="shared" si="46"/>
        <v>725.4</v>
      </c>
      <c r="AI26" s="118">
        <f ca="1">IF(OR(Z26&lt;&gt;"",AB26&lt;&gt;""),RANK(AH26,AH$11:INDIRECT(AH$7,FALSE)),"")</f>
        <v>19</v>
      </c>
      <c r="AJ26" s="119"/>
      <c r="AK26" s="5">
        <v>56.06</v>
      </c>
      <c r="AL26" s="113">
        <f t="shared" si="2"/>
        <v>56.06</v>
      </c>
      <c r="AM26" s="21"/>
      <c r="AN26" s="114">
        <f t="shared" si="47"/>
        <v>977.7</v>
      </c>
      <c r="AO26" s="114">
        <f t="shared" si="48"/>
        <v>977.7</v>
      </c>
      <c r="AP26" s="115">
        <f ca="1">IF(OR(AK26&lt;&gt;"",AM26&lt;&gt;""),RANK(AO26,AO$11:INDIRECT(AO$7,FALSE)),"")</f>
        <v>2</v>
      </c>
      <c r="AQ26" s="116"/>
      <c r="AR26" s="117">
        <f t="shared" si="3"/>
        <v>1703.1</v>
      </c>
      <c r="AS26" s="120">
        <f>IF(AND($F$8&lt;3,AR26&lt;&gt;""),HLOOKUP(MATCH(EQ26,EZ26:FA26,0),Discards,1,FALSE),"")</f>
      </c>
      <c r="AT26" s="117">
        <f t="shared" si="4"/>
        <v>1703.1</v>
      </c>
      <c r="AU26" s="118">
        <f ca="1">IF(OR(AK26&lt;&gt;"",AM26&lt;&gt;""),RANK(AT26,AT$11:INDIRECT(AT$7,FALSE)),"")</f>
        <v>10</v>
      </c>
      <c r="AV26" s="119"/>
      <c r="AW26" s="5">
        <v>58.24</v>
      </c>
      <c r="AX26" s="113">
        <f t="shared" si="5"/>
        <v>58.24</v>
      </c>
      <c r="AY26" s="21"/>
      <c r="AZ26" s="114">
        <f t="shared" si="49"/>
        <v>942.8</v>
      </c>
      <c r="BA26" s="114">
        <f t="shared" si="50"/>
        <v>942.8</v>
      </c>
      <c r="BB26" s="115">
        <f ca="1">IF(OR(AW26&lt;&gt;"",AY26&lt;&gt;""),RANK(BA26,BA$11:INDIRECT(BA$7,FALSE)),"")</f>
        <v>5</v>
      </c>
      <c r="BC26" s="116"/>
      <c r="BD26" s="117">
        <f t="shared" si="6"/>
        <v>2645.8999999999996</v>
      </c>
      <c r="BE26" s="120">
        <f>IF(AND($F$8&lt;4,BD26&lt;&gt;""),HLOOKUP(MATCH(ER26,EZ26:FB26,0),Discards,1,FALSE),"")</f>
      </c>
      <c r="BF26" s="117">
        <f t="shared" si="51"/>
        <v>2645.8999999999996</v>
      </c>
      <c r="BG26" s="118">
        <f ca="1">IF(OR(AW26&lt;&gt;"",AY26&lt;&gt;""),RANK(BF26,BF$11:INDIRECT(BF$7,FALSE)),"")</f>
        <v>9</v>
      </c>
      <c r="BH26" s="119"/>
      <c r="BI26" s="5">
        <v>54.4</v>
      </c>
      <c r="BJ26" s="113">
        <f t="shared" si="7"/>
        <v>54.4</v>
      </c>
      <c r="BK26" s="21"/>
      <c r="BL26" s="114">
        <f t="shared" si="52"/>
        <v>1000</v>
      </c>
      <c r="BM26" s="114">
        <f t="shared" si="53"/>
        <v>1000</v>
      </c>
      <c r="BN26" s="115">
        <f ca="1">IF(OR(BI26&lt;&gt;"",BK26&lt;&gt;""),RANK(BM26,BM$11:INDIRECT(BM$7,FALSE)),"")</f>
        <v>1</v>
      </c>
      <c r="BO26" s="116"/>
      <c r="BP26" s="117">
        <f t="shared" si="8"/>
        <v>2920.4999999999995</v>
      </c>
      <c r="BQ26" s="120">
        <f>IF(AND($F$8&lt;5,BP26&lt;&gt;""),HLOOKUP(MATCH(ES26,EZ26:FC26,0),Discards,1,FALSE),"")</f>
        <v>1</v>
      </c>
      <c r="BR26" s="117">
        <f t="shared" si="54"/>
        <v>2920.4999999999995</v>
      </c>
      <c r="BS26" s="118">
        <f ca="1">IF(OR(BI26&lt;&gt;"",BK26&lt;&gt;""),RANK(BR26,BR$11:INDIRECT(BR$7,FALSE)),"")</f>
        <v>1</v>
      </c>
      <c r="BT26" s="119"/>
      <c r="BU26" s="5"/>
      <c r="BV26" s="113">
        <f t="shared" si="9"/>
      </c>
      <c r="BW26" s="21"/>
      <c r="BX26" s="114">
        <f t="shared" si="55"/>
      </c>
      <c r="BY26" s="114">
        <f t="shared" si="56"/>
        <v>0</v>
      </c>
      <c r="BZ26" s="115">
        <f ca="1">IF(OR(BU26&lt;&gt;"",BW26&lt;&gt;""),RANK(BY26,BY$11:INDIRECT(BY$7,FALSE)),"")</f>
      </c>
      <c r="CA26" s="116"/>
      <c r="CB26" s="117">
        <f t="shared" si="10"/>
      </c>
      <c r="CC26" s="120">
        <f>IF(AND($F$8&lt;6,CB26&lt;&gt;""),HLOOKUP(MATCH(ET26,EZ26:FD26,0),Discards,1,FALSE),"")</f>
      </c>
      <c r="CD26" s="117">
        <f t="shared" si="57"/>
        <v>0</v>
      </c>
      <c r="CE26" s="118">
        <f ca="1">IF(OR(BU26&lt;&gt;"",BW26&lt;&gt;""),RANK(CD26,CD$11:INDIRECT(CD$7,FALSE)),"")</f>
      </c>
      <c r="CF26" s="119"/>
      <c r="CG26" s="5"/>
      <c r="CH26" s="113">
        <f t="shared" si="11"/>
      </c>
      <c r="CI26" s="21"/>
      <c r="CJ26" s="114">
        <f t="shared" si="58"/>
      </c>
      <c r="CK26" s="114">
        <f t="shared" si="59"/>
        <v>0</v>
      </c>
      <c r="CL26" s="115">
        <f ca="1">IF(OR(CG26&lt;&gt;"",CI26&lt;&gt;""),RANK(CK26,CK$11:INDIRECT(CK$7,FALSE)),"")</f>
      </c>
      <c r="CM26" s="116"/>
      <c r="CN26" s="117">
        <f t="shared" si="12"/>
      </c>
      <c r="CO26" s="120">
        <f>IF(AND($F$8&lt;7,CN26&lt;&gt;""),HLOOKUP(MATCH(EU26,EZ26:FE26,0),Discards,1,FALSE),"")</f>
      </c>
      <c r="CP26" s="117">
        <f t="shared" si="60"/>
        <v>0</v>
      </c>
      <c r="CQ26" s="118">
        <f ca="1">IF(OR(CG26&lt;&gt;"",CI26&lt;&gt;""),RANK(CP26,CP$11:INDIRECT(CP$7,FALSE)),"")</f>
      </c>
      <c r="CR26" s="119"/>
      <c r="CS26" s="5"/>
      <c r="CT26" s="113">
        <f t="shared" si="13"/>
      </c>
      <c r="CU26" s="21"/>
      <c r="CV26" s="114">
        <f t="shared" si="61"/>
      </c>
      <c r="CW26" s="114">
        <f t="shared" si="62"/>
        <v>0</v>
      </c>
      <c r="CX26" s="115">
        <f ca="1">IF(OR(CS26&lt;&gt;"",CU26&lt;&gt;""),RANK(CW26,CW$11:INDIRECT(CW$7,FALSE)),"")</f>
      </c>
      <c r="CY26" s="116"/>
      <c r="CZ26" s="117">
        <f t="shared" si="14"/>
      </c>
      <c r="DA26" s="120">
        <f>IF(AND($F$8&lt;8,CZ26&lt;&gt;""),HLOOKUP(MATCH(EV26,EZ26:FF26,0),Discards,1,FALSE),"")</f>
      </c>
      <c r="DB26" s="117">
        <f t="shared" si="63"/>
        <v>0</v>
      </c>
      <c r="DC26" s="118">
        <f ca="1">IF(OR(CS26&lt;&gt;"",CU26&lt;&gt;""),RANK(DB26,DB$11:INDIRECT(DB$7,FALSE)),"")</f>
      </c>
      <c r="DD26" s="119"/>
      <c r="DE26" s="5"/>
      <c r="DF26" s="113">
        <f t="shared" si="15"/>
      </c>
      <c r="DG26" s="21"/>
      <c r="DH26" s="114">
        <f t="shared" si="64"/>
      </c>
      <c r="DI26" s="114">
        <f t="shared" si="65"/>
        <v>0</v>
      </c>
      <c r="DJ26" s="115">
        <f ca="1">IF(OR(DE26&lt;&gt;"",DG26&lt;&gt;""),RANK(DI26,DI$11:INDIRECT(DI$7,FALSE)),"")</f>
      </c>
      <c r="DK26" s="116"/>
      <c r="DL26" s="117">
        <f t="shared" si="16"/>
      </c>
      <c r="DM26" s="120">
        <f>IF(AND($F$8&lt;9,DL26&lt;&gt;""),HLOOKUP(MATCH(EW26,EZ26:FG26,0),Discards,1,FALSE),"")</f>
      </c>
      <c r="DN26" s="117">
        <f t="shared" si="66"/>
        <v>0</v>
      </c>
      <c r="DO26" s="118">
        <f ca="1">IF(OR(DE26&lt;&gt;"",DG26&lt;&gt;""),RANK(DN26,DN$11:INDIRECT(DN$7,FALSE)),"")</f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725.4</v>
      </c>
      <c r="ER26" s="28">
        <f>MIN($EZ26:FB26)</f>
        <v>725.4</v>
      </c>
      <c r="ES26" s="28">
        <f>MIN($EZ26:FC26)</f>
        <v>725.4</v>
      </c>
      <c r="ET26" s="28">
        <f>MIN($EZ26:FD26)</f>
        <v>725.4</v>
      </c>
      <c r="EU26" s="28">
        <f>MIN($EZ26:FE26)</f>
        <v>725.4</v>
      </c>
      <c r="EV26" s="28">
        <f>MIN($EZ26:FF26)</f>
        <v>725.4</v>
      </c>
      <c r="EW26" s="28">
        <f>MIN($EZ26:FG26)</f>
        <v>725.4</v>
      </c>
      <c r="EX26" s="28">
        <f>MIN($EZ26:FH26)</f>
        <v>725.4</v>
      </c>
      <c r="EY26" s="28">
        <f>MIN($EZ26:FI26)</f>
        <v>725.4</v>
      </c>
      <c r="EZ26" s="28">
        <f t="shared" si="22"/>
        <v>725.4</v>
      </c>
      <c r="FA26" s="28">
        <f t="shared" si="23"/>
        <v>977.7</v>
      </c>
      <c r="FB26" s="28">
        <f t="shared" si="24"/>
        <v>942.8</v>
      </c>
      <c r="FC26" s="28">
        <f t="shared" si="25"/>
        <v>1000</v>
      </c>
      <c r="FD26" s="28">
        <f t="shared" si="26"/>
      </c>
      <c r="FE26" s="28">
        <f t="shared" si="27"/>
      </c>
      <c r="FF26" s="28">
        <f t="shared" si="28"/>
      </c>
      <c r="FG26" s="28">
        <f t="shared" si="29"/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115</v>
      </c>
      <c r="D27" s="135"/>
      <c r="E27" s="134"/>
      <c r="F27" s="134"/>
      <c r="G27" s="149"/>
      <c r="H27" s="136">
        <f t="shared" si="35"/>
      </c>
      <c r="I27" s="137">
        <f t="shared" si="36"/>
        <v>1915.1</v>
      </c>
      <c r="J27" s="137">
        <f>AD27+AO27+BA27+BM27+BY27+CK27+CW27+DI27+DU27+EG27-(MIN(EZ27:FI27)*$EY$2)</f>
        <v>1915.1</v>
      </c>
      <c r="K27" s="140">
        <f ca="1">IF(I27&lt;&gt;"",RANK(I27,J$11:INDIRECT(J$7,FALSE)),"")</f>
        <v>33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86.45</v>
      </c>
      <c r="AA27" s="113">
        <f t="shared" si="42"/>
        <v>86.45</v>
      </c>
      <c r="AB27" s="21"/>
      <c r="AC27" s="114">
        <f t="shared" si="43"/>
        <v>596.2</v>
      </c>
      <c r="AD27" s="114">
        <f t="shared" si="44"/>
        <v>596.2</v>
      </c>
      <c r="AE27" s="115">
        <f ca="1">IF(OR(Z27&lt;&gt;"",AB27&lt;&gt;""),RANK(AD27,AD$11:INDIRECT(AD$7,FALSE)),"")</f>
        <v>31</v>
      </c>
      <c r="AF27" s="116"/>
      <c r="AG27" s="117">
        <f t="shared" si="45"/>
        <v>596.2</v>
      </c>
      <c r="AH27" s="117">
        <f t="shared" si="46"/>
        <v>596.2</v>
      </c>
      <c r="AI27" s="118">
        <f ca="1">IF(OR(Z27&lt;&gt;"",AB27&lt;&gt;""),RANK(AH27,AH$11:INDIRECT(AH$7,FALSE)),"")</f>
        <v>31</v>
      </c>
      <c r="AJ27" s="119"/>
      <c r="AK27" s="5">
        <v>90.62</v>
      </c>
      <c r="AL27" s="113">
        <f t="shared" si="2"/>
        <v>90.62</v>
      </c>
      <c r="AM27" s="21"/>
      <c r="AN27" s="114">
        <f t="shared" si="47"/>
        <v>604.8</v>
      </c>
      <c r="AO27" s="114">
        <f t="shared" si="48"/>
        <v>604.8</v>
      </c>
      <c r="AP27" s="115">
        <f ca="1">IF(OR(AK27&lt;&gt;"",AM27&lt;&gt;""),RANK(AO27,AO$11:INDIRECT(AO$7,FALSE)),"")</f>
        <v>32</v>
      </c>
      <c r="AQ27" s="116"/>
      <c r="AR27" s="117">
        <f t="shared" si="3"/>
        <v>1201</v>
      </c>
      <c r="AS27" s="120">
        <f>IF(AND($F$8&lt;3,AR27&lt;&gt;""),HLOOKUP(MATCH(EQ27,EZ27:FA27,0),Discards,1,FALSE),"")</f>
      </c>
      <c r="AT27" s="117">
        <f t="shared" si="4"/>
        <v>1201</v>
      </c>
      <c r="AU27" s="118">
        <f ca="1">IF(OR(AK27&lt;&gt;"",AM27&lt;&gt;""),RANK(AT27,AT$11:INDIRECT(AT$7,FALSE)),"")</f>
        <v>32</v>
      </c>
      <c r="AV27" s="119"/>
      <c r="AW27" s="5">
        <v>76.89</v>
      </c>
      <c r="AX27" s="113">
        <f aca="true" t="shared" si="95" ref="AX27:AX42">IF(AW27,AW27,"")</f>
        <v>76.89</v>
      </c>
      <c r="AY27" s="21"/>
      <c r="AZ27" s="114">
        <f t="shared" si="49"/>
        <v>714.1</v>
      </c>
      <c r="BA27" s="114">
        <f t="shared" si="50"/>
        <v>714.1</v>
      </c>
      <c r="BB27" s="115">
        <f ca="1">IF(OR(AW27&lt;&gt;"",AY27&lt;&gt;""),RANK(BA27,BA$11:INDIRECT(BA$7,FALSE)),"")</f>
        <v>29</v>
      </c>
      <c r="BC27" s="116"/>
      <c r="BD27" s="117">
        <f t="shared" si="6"/>
        <v>1915.1</v>
      </c>
      <c r="BE27" s="120">
        <f>IF(AND($F$8&lt;4,BD27&lt;&gt;""),HLOOKUP(MATCH(ER27,EZ27:FB27,0),Discards,1,FALSE),"")</f>
      </c>
      <c r="BF27" s="117">
        <f t="shared" si="51"/>
        <v>1915.1</v>
      </c>
      <c r="BG27" s="118">
        <f ca="1">IF(OR(AW27&lt;&gt;"",AY27&lt;&gt;""),RANK(BF27,BF$11:INDIRECT(BF$7,FALSE)),"")</f>
        <v>32</v>
      </c>
      <c r="BH27" s="119"/>
      <c r="BI27" s="5">
        <v>0</v>
      </c>
      <c r="BJ27" s="113">
        <f aca="true" t="shared" si="96" ref="BJ27:BJ42">IF(BI27,BI27,"")</f>
      </c>
      <c r="BK27" s="21"/>
      <c r="BL27" s="114">
        <f t="shared" si="52"/>
        <v>0</v>
      </c>
      <c r="BM27" s="114">
        <f t="shared" si="53"/>
        <v>0</v>
      </c>
      <c r="BN27" s="115">
        <f ca="1">IF(OR(BI27&lt;&gt;"",BK27&lt;&gt;""),RANK(BM27,BM$11:INDIRECT(BM$7,FALSE)),"")</f>
        <v>33</v>
      </c>
      <c r="BO27" s="116"/>
      <c r="BP27" s="117">
        <f t="shared" si="8"/>
        <v>1915.1</v>
      </c>
      <c r="BQ27" s="120">
        <f>IF(AND($F$8&lt;5,BP27&lt;&gt;""),HLOOKUP(MATCH(ES27,EZ27:FC27,0),Discards,1,FALSE),"")</f>
        <v>4</v>
      </c>
      <c r="BR27" s="117">
        <f t="shared" si="54"/>
        <v>1915.1</v>
      </c>
      <c r="BS27" s="118">
        <f ca="1">IF(OR(BI27&lt;&gt;"",BK27&lt;&gt;""),RANK(BR27,BR$11:INDIRECT(BR$7,FALSE)),"")</f>
        <v>33</v>
      </c>
      <c r="BT27" s="119"/>
      <c r="BU27" s="5"/>
      <c r="BV27" s="113">
        <f aca="true" t="shared" si="97" ref="BV27:BV42">IF(BU27,BU27,"")</f>
      </c>
      <c r="BW27" s="21"/>
      <c r="BX27" s="114">
        <f t="shared" si="55"/>
      </c>
      <c r="BY27" s="114">
        <f t="shared" si="56"/>
        <v>0</v>
      </c>
      <c r="BZ27" s="115">
        <f ca="1">IF(OR(BU27&lt;&gt;"",BW27&lt;&gt;""),RANK(BY27,BY$11:INDIRECT(BY$7,FALSE)),"")</f>
      </c>
      <c r="CA27" s="116"/>
      <c r="CB27" s="117">
        <f t="shared" si="10"/>
      </c>
      <c r="CC27" s="120">
        <f>IF(AND($F$8&lt;6,CB27&lt;&gt;""),HLOOKUP(MATCH(ET27,EZ27:FD27,0),Discards,1,FALSE),"")</f>
      </c>
      <c r="CD27" s="117">
        <f t="shared" si="57"/>
        <v>0</v>
      </c>
      <c r="CE27" s="118">
        <f ca="1">IF(OR(BU27&lt;&gt;"",BW27&lt;&gt;""),RANK(CD27,CD$11:INDIRECT(CD$7,FALSE)),"")</f>
      </c>
      <c r="CF27" s="119"/>
      <c r="CG27" s="5"/>
      <c r="CH27" s="113">
        <f aca="true" t="shared" si="98" ref="CH27:CH42">IF(CG27,CG27,"")</f>
      </c>
      <c r="CI27" s="21"/>
      <c r="CJ27" s="114">
        <f t="shared" si="58"/>
      </c>
      <c r="CK27" s="114">
        <f t="shared" si="59"/>
        <v>0</v>
      </c>
      <c r="CL27" s="115">
        <f ca="1">IF(OR(CG27&lt;&gt;"",CI27&lt;&gt;""),RANK(CK27,CK$11:INDIRECT(CK$7,FALSE)),"")</f>
      </c>
      <c r="CM27" s="116"/>
      <c r="CN27" s="117">
        <f t="shared" si="12"/>
      </c>
      <c r="CO27" s="120">
        <f>IF(AND($F$8&lt;7,CN27&lt;&gt;""),HLOOKUP(MATCH(EU27,EZ27:FE27,0),Discards,1,FALSE),"")</f>
      </c>
      <c r="CP27" s="117">
        <f t="shared" si="60"/>
        <v>0</v>
      </c>
      <c r="CQ27" s="118">
        <f ca="1">IF(OR(CG27&lt;&gt;"",CI27&lt;&gt;""),RANK(CP27,CP$11:INDIRECT(CP$7,FALSE)),"")</f>
      </c>
      <c r="CR27" s="119"/>
      <c r="CS27" s="5"/>
      <c r="CT27" s="113">
        <f aca="true" t="shared" si="99" ref="CT27:CT42">IF(CS27,CS27,"")</f>
      </c>
      <c r="CU27" s="21"/>
      <c r="CV27" s="114">
        <f t="shared" si="61"/>
      </c>
      <c r="CW27" s="114">
        <f t="shared" si="62"/>
        <v>0</v>
      </c>
      <c r="CX27" s="115">
        <f ca="1">IF(OR(CS27&lt;&gt;"",CU27&lt;&gt;""),RANK(CW27,CW$11:INDIRECT(CW$7,FALSE)),"")</f>
      </c>
      <c r="CY27" s="116"/>
      <c r="CZ27" s="117">
        <f t="shared" si="14"/>
      </c>
      <c r="DA27" s="120">
        <f>IF(AND($F$8&lt;8,CZ27&lt;&gt;""),HLOOKUP(MATCH(EV27,EZ27:FF27,0),Discards,1,FALSE),"")</f>
      </c>
      <c r="DB27" s="117">
        <f t="shared" si="63"/>
        <v>0</v>
      </c>
      <c r="DC27" s="118">
        <f ca="1">IF(OR(CS27&lt;&gt;"",CU27&lt;&gt;""),RANK(DB27,DB$11:INDIRECT(DB$7,FALSE)),"")</f>
      </c>
      <c r="DD27" s="119"/>
      <c r="DE27" s="5"/>
      <c r="DF27" s="113">
        <f aca="true" t="shared" si="100" ref="DF27:DF42">IF(DE27,DE27,"")</f>
      </c>
      <c r="DG27" s="21"/>
      <c r="DH27" s="114">
        <f t="shared" si="64"/>
      </c>
      <c r="DI27" s="114">
        <f t="shared" si="65"/>
        <v>0</v>
      </c>
      <c r="DJ27" s="115">
        <f ca="1">IF(OR(DE27&lt;&gt;"",DG27&lt;&gt;""),RANK(DI27,DI$11:INDIRECT(DI$7,FALSE)),"")</f>
      </c>
      <c r="DK27" s="116"/>
      <c r="DL27" s="117">
        <f t="shared" si="16"/>
      </c>
      <c r="DM27" s="120">
        <f>IF(AND($F$8&lt;9,DL27&lt;&gt;""),HLOOKUP(MATCH(EW27,EZ27:FG27,0),Discards,1,FALSE),"")</f>
      </c>
      <c r="DN27" s="117">
        <f t="shared" si="66"/>
        <v>0</v>
      </c>
      <c r="DO27" s="118">
        <f ca="1">IF(OR(DE27&lt;&gt;"",DG27&lt;&gt;""),RANK(DN27,DN$11:INDIRECT(DN$7,FALSE)),"")</f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596.2</v>
      </c>
      <c r="ER27" s="28">
        <f>MIN($EZ27:FB27)</f>
        <v>596.2</v>
      </c>
      <c r="ES27" s="28">
        <f>MIN($EZ27:FC27)</f>
        <v>0</v>
      </c>
      <c r="ET27" s="28">
        <f>MIN($EZ27:FD27)</f>
        <v>0</v>
      </c>
      <c r="EU27" s="28">
        <f>MIN($EZ27:FE27)</f>
        <v>0</v>
      </c>
      <c r="EV27" s="28">
        <f>MIN($EZ27:FF27)</f>
        <v>0</v>
      </c>
      <c r="EW27" s="28">
        <f>MIN($EZ27:FG27)</f>
        <v>0</v>
      </c>
      <c r="EX27" s="28">
        <f>MIN($EZ27:FH27)</f>
        <v>0</v>
      </c>
      <c r="EY27" s="28">
        <f>MIN($EZ27:FI27)</f>
        <v>0</v>
      </c>
      <c r="EZ27" s="28">
        <f t="shared" si="22"/>
        <v>596.2</v>
      </c>
      <c r="FA27" s="28">
        <f t="shared" si="23"/>
        <v>604.8</v>
      </c>
      <c r="FB27" s="28">
        <f t="shared" si="24"/>
        <v>714.1</v>
      </c>
      <c r="FC27" s="28">
        <f t="shared" si="25"/>
        <v>0</v>
      </c>
      <c r="FD27" s="28">
        <f t="shared" si="26"/>
      </c>
      <c r="FE27" s="28">
        <f t="shared" si="27"/>
      </c>
      <c r="FF27" s="28">
        <f t="shared" si="28"/>
      </c>
      <c r="FG27" s="28">
        <f t="shared" si="29"/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116</v>
      </c>
      <c r="D28" s="135"/>
      <c r="E28" s="134"/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2225.4</v>
      </c>
      <c r="J28" s="137">
        <f>AD28+AO28+BA28+BM28+BY28+CK28+CW28+DI28+DU28+EG28-(MIN(EZ28:FI28)*$EY$2)</f>
        <v>2225.4</v>
      </c>
      <c r="K28" s="140">
        <f ca="1">IF(I28&lt;&gt;"",RANK(I28,J$11:INDIRECT(J$7,FALSE)),"")</f>
        <v>29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79.47</v>
      </c>
      <c r="AA28" s="113">
        <f aca="true" t="shared" si="107" ref="AA28:AA43">IF(Z28,Z28,"")</f>
        <v>79.47</v>
      </c>
      <c r="AB28" s="21"/>
      <c r="AC28" s="114">
        <f aca="true" t="shared" si="108" ref="AC28:AC43">IF(Z28&gt;0,ROUND((1000*AB$5)/Z28,1),IF(Z28="","",0))</f>
        <v>648.5</v>
      </c>
      <c r="AD28" s="114">
        <f aca="true" t="shared" si="109" ref="AD28:AD43">IF(AC28&lt;&gt;"",AC28-AB28,-AB28)</f>
        <v>648.5</v>
      </c>
      <c r="AE28" s="115">
        <f ca="1">IF(OR(Z28&lt;&gt;"",AB28&lt;&gt;""),RANK(AD28,AD$11:INDIRECT(AD$7,FALSE)),"")</f>
        <v>27</v>
      </c>
      <c r="AF28" s="116"/>
      <c r="AG28" s="117">
        <f aca="true" t="shared" si="110" ref="AG28:AG43">IF(OR(Z28&lt;&gt;"",AB28&lt;&gt;""),AD28,"")</f>
        <v>648.5</v>
      </c>
      <c r="AH28" s="117">
        <f aca="true" t="shared" si="111" ref="AH28:AH43">IF(AD28,AD28,0)</f>
        <v>648.5</v>
      </c>
      <c r="AI28" s="118">
        <f ca="1">IF(OR(Z28&lt;&gt;"",AB28&lt;&gt;""),RANK(AH28,AH$11:INDIRECT(AH$7,FALSE)),"")</f>
        <v>27</v>
      </c>
      <c r="AJ28" s="119"/>
      <c r="AK28" s="5">
        <v>73.5</v>
      </c>
      <c r="AL28" s="113">
        <f aca="true" t="shared" si="112" ref="AL28:AL43">IF(AK28,AK28,"")</f>
        <v>73.5</v>
      </c>
      <c r="AM28" s="21"/>
      <c r="AN28" s="114">
        <f aca="true" t="shared" si="113" ref="AN28:AN43">IF(AK28&gt;0,ROUND((1000*AM$5)/AK28,1),IF(AK28="","",0))</f>
        <v>745.7</v>
      </c>
      <c r="AO28" s="114">
        <f aca="true" t="shared" si="114" ref="AO28:AO43">IF(AN28&lt;&gt;"",AN28-AM28,-AM28)</f>
        <v>745.7</v>
      </c>
      <c r="AP28" s="115">
        <f ca="1">IF(OR(AK28&lt;&gt;"",AM28&lt;&gt;""),RANK(AO28,AO$11:INDIRECT(AO$7,FALSE)),"")</f>
        <v>29</v>
      </c>
      <c r="AQ28" s="116"/>
      <c r="AR28" s="117">
        <f t="shared" si="3"/>
        <v>1394.2</v>
      </c>
      <c r="AS28" s="120">
        <f>IF(AND($F$8&lt;3,AR28&lt;&gt;""),HLOOKUP(MATCH(EQ28,EZ28:FA28,0),Discards,1,FALSE),"")</f>
      </c>
      <c r="AT28" s="117">
        <f t="shared" si="4"/>
        <v>1394.2</v>
      </c>
      <c r="AU28" s="118">
        <f ca="1">IF(OR(AK28&lt;&gt;"",AM28&lt;&gt;""),RANK(AT28,AT$11:INDIRECT(AT$7,FALSE)),"")</f>
        <v>29</v>
      </c>
      <c r="AV28" s="119"/>
      <c r="AW28" s="5">
        <v>72.85</v>
      </c>
      <c r="AX28" s="113">
        <f t="shared" si="95"/>
        <v>72.85</v>
      </c>
      <c r="AY28" s="21"/>
      <c r="AZ28" s="114">
        <f aca="true" t="shared" si="115" ref="AZ28:AZ43">IF(AW28&gt;0,ROUND((1000*AY$5)/AW28,1),IF(AW28="","",0))</f>
        <v>753.7</v>
      </c>
      <c r="BA28" s="114">
        <f aca="true" t="shared" si="116" ref="BA28:BA43">IF(AZ28&lt;&gt;"",AZ28-AY28,-AY28)</f>
        <v>753.7</v>
      </c>
      <c r="BB28" s="115">
        <f ca="1">IF(OR(AW28&lt;&gt;"",AY28&lt;&gt;""),RANK(BA28,BA$11:INDIRECT(BA$7,FALSE)),"")</f>
        <v>25</v>
      </c>
      <c r="BC28" s="116"/>
      <c r="BD28" s="117">
        <f t="shared" si="6"/>
        <v>2147.9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2147.9</v>
      </c>
      <c r="BG28" s="118">
        <f ca="1">IF(OR(AW28&lt;&gt;"",AY28&lt;&gt;""),RANK(BF28,BF$11:INDIRECT(BF$7,FALSE)),"")</f>
        <v>28</v>
      </c>
      <c r="BH28" s="119"/>
      <c r="BI28" s="5">
        <v>74.93</v>
      </c>
      <c r="BJ28" s="113">
        <f t="shared" si="96"/>
        <v>74.93</v>
      </c>
      <c r="BK28" s="21"/>
      <c r="BL28" s="114">
        <f aca="true" t="shared" si="118" ref="BL28:BL43">IF(BI28&gt;0,ROUND((1000*BK$5)/BI28,1),IF(BI28="","",0))</f>
        <v>726</v>
      </c>
      <c r="BM28" s="114">
        <f aca="true" t="shared" si="119" ref="BM28:BM43">IF(BL28&lt;&gt;"",BL28-BK28,-BK28)</f>
        <v>726</v>
      </c>
      <c r="BN28" s="115">
        <f ca="1">IF(OR(BI28&lt;&gt;"",BK28&lt;&gt;""),RANK(BM28,BM$11:INDIRECT(BM$7,FALSE)),"")</f>
        <v>26</v>
      </c>
      <c r="BO28" s="116"/>
      <c r="BP28" s="117">
        <f t="shared" si="8"/>
        <v>2225.4</v>
      </c>
      <c r="BQ28" s="120">
        <f>IF(AND($F$8&lt;5,BP28&lt;&gt;""),HLOOKUP(MATCH(ES28,EZ28:FC28,0),Discards,1,FALSE),"")</f>
        <v>1</v>
      </c>
      <c r="BR28" s="117">
        <f aca="true" t="shared" si="120" ref="BR28:BR43">IF(OR(BI28&lt;&gt;"",BK28&lt;&gt;""),BP28,0)</f>
        <v>2225.4</v>
      </c>
      <c r="BS28" s="118">
        <f ca="1">IF(OR(BI28&lt;&gt;"",BK28&lt;&gt;""),RANK(BR28,BR$11:INDIRECT(BR$7,FALSE)),"")</f>
        <v>29</v>
      </c>
      <c r="BT28" s="119"/>
      <c r="BU28" s="5"/>
      <c r="BV28" s="113">
        <f t="shared" si="97"/>
      </c>
      <c r="BW28" s="21"/>
      <c r="BX28" s="114">
        <f aca="true" t="shared" si="121" ref="BX28:BX43">IF(BU28&gt;0,ROUND((1000*BW$5)/BU28,1),IF(BU28="","",0))</f>
      </c>
      <c r="BY28" s="114">
        <f aca="true" t="shared" si="122" ref="BY28:BY43">IF(BX28&lt;&gt;"",BX28-BW28,-BW28)</f>
        <v>0</v>
      </c>
      <c r="BZ28" s="115">
        <f ca="1">IF(OR(BU28&lt;&gt;"",BW28&lt;&gt;""),RANK(BY28,BY$11:INDIRECT(BY$7,FALSE)),"")</f>
      </c>
      <c r="CA28" s="116"/>
      <c r="CB28" s="117">
        <f t="shared" si="10"/>
      </c>
      <c r="CC28" s="120">
        <f>IF(AND($F$8&lt;6,CB28&lt;&gt;""),HLOOKUP(MATCH(ET28,EZ28:FD28,0),Discards,1,FALSE),"")</f>
      </c>
      <c r="CD28" s="117">
        <f aca="true" t="shared" si="123" ref="CD28:CD43">IF(OR(BU28&lt;&gt;"",BW28&lt;&gt;""),CB28,0)</f>
        <v>0</v>
      </c>
      <c r="CE28" s="118">
        <f ca="1">IF(OR(BU28&lt;&gt;"",BW28&lt;&gt;""),RANK(CD28,CD$11:INDIRECT(CD$7,FALSE)),"")</f>
      </c>
      <c r="CF28" s="119"/>
      <c r="CG28" s="5"/>
      <c r="CH28" s="113">
        <f t="shared" si="98"/>
      </c>
      <c r="CI28" s="21"/>
      <c r="CJ28" s="114">
        <f aca="true" t="shared" si="124" ref="CJ28:CJ43">IF(CG28&gt;0,ROUND((1000*CI$5)/CG28,1),IF(CG28="","",0))</f>
      </c>
      <c r="CK28" s="114">
        <f aca="true" t="shared" si="125" ref="CK28:CK43">IF(CJ28&lt;&gt;"",CJ28-CI28,-CI28)</f>
        <v>0</v>
      </c>
      <c r="CL28" s="115">
        <f ca="1">IF(OR(CG28&lt;&gt;"",CI28&lt;&gt;""),RANK(CK28,CK$11:INDIRECT(CK$7,FALSE)),"")</f>
      </c>
      <c r="CM28" s="116"/>
      <c r="CN28" s="117">
        <f t="shared" si="12"/>
      </c>
      <c r="CO28" s="120">
        <f>IF(AND($F$8&lt;7,CN28&lt;&gt;""),HLOOKUP(MATCH(EU28,EZ28:FE28,0),Discards,1,FALSE),"")</f>
      </c>
      <c r="CP28" s="117">
        <f aca="true" t="shared" si="126" ref="CP28:CP43">IF(OR(CG28&lt;&gt;"",CI28&lt;&gt;""),CN28,0)</f>
        <v>0</v>
      </c>
      <c r="CQ28" s="118">
        <f ca="1">IF(OR(CG28&lt;&gt;"",CI28&lt;&gt;""),RANK(CP28,CP$11:INDIRECT(CP$7,FALSE)),"")</f>
      </c>
      <c r="CR28" s="119"/>
      <c r="CS28" s="5"/>
      <c r="CT28" s="113">
        <f t="shared" si="99"/>
      </c>
      <c r="CU28" s="21"/>
      <c r="CV28" s="114">
        <f aca="true" t="shared" si="127" ref="CV28:CV43">IF(CS28&gt;0,ROUND((1000*CU$5)/CS28,1),IF(CS28="","",0))</f>
      </c>
      <c r="CW28" s="114">
        <f aca="true" t="shared" si="128" ref="CW28:CW43">IF(CV28&lt;&gt;"",CV28-CU28,-CU28)</f>
        <v>0</v>
      </c>
      <c r="CX28" s="115">
        <f ca="1">IF(OR(CS28&lt;&gt;"",CU28&lt;&gt;""),RANK(CW28,CW$11:INDIRECT(CW$7,FALSE)),"")</f>
      </c>
      <c r="CY28" s="116"/>
      <c r="CZ28" s="117">
        <f t="shared" si="14"/>
      </c>
      <c r="DA28" s="120">
        <f>IF(AND($F$8&lt;8,CZ28&lt;&gt;""),HLOOKUP(MATCH(EV28,EZ28:FF28,0),Discards,1,FALSE),"")</f>
      </c>
      <c r="DB28" s="117">
        <f aca="true" t="shared" si="129" ref="DB28:DB43">IF(OR(CS28&lt;&gt;"",CU28&lt;&gt;""),CZ28,0)</f>
        <v>0</v>
      </c>
      <c r="DC28" s="118">
        <f ca="1">IF(OR(CS28&lt;&gt;"",CU28&lt;&gt;""),RANK(DB28,DB$11:INDIRECT(DB$7,FALSE)),"")</f>
      </c>
      <c r="DD28" s="119"/>
      <c r="DE28" s="5"/>
      <c r="DF28" s="113">
        <f t="shared" si="100"/>
      </c>
      <c r="DG28" s="21"/>
      <c r="DH28" s="114">
        <f aca="true" t="shared" si="130" ref="DH28:DH43">IF(DE28&gt;0,ROUND((1000*DG$5)/DE28,1),IF(DE28="","",0))</f>
      </c>
      <c r="DI28" s="114">
        <f aca="true" t="shared" si="131" ref="DI28:DI43">IF(DH28&lt;&gt;"",DH28-DG28,-DG28)</f>
        <v>0</v>
      </c>
      <c r="DJ28" s="115">
        <f ca="1">IF(OR(DE28&lt;&gt;"",DG28&lt;&gt;""),RANK(DI28,DI$11:INDIRECT(DI$7,FALSE)),"")</f>
      </c>
      <c r="DK28" s="116"/>
      <c r="DL28" s="117">
        <f t="shared" si="16"/>
      </c>
      <c r="DM28" s="120">
        <f>IF(AND($F$8&lt;9,DL28&lt;&gt;""),HLOOKUP(MATCH(EW28,EZ28:FG28,0),Discards,1,FALSE),"")</f>
      </c>
      <c r="DN28" s="117">
        <f aca="true" t="shared" si="132" ref="DN28:DN43">IF(OR(DE28&lt;&gt;"",DG28&lt;&gt;""),DL28,0)</f>
        <v>0</v>
      </c>
      <c r="DO28" s="118">
        <f ca="1">IF(OR(DE28&lt;&gt;"",DG28&lt;&gt;""),RANK(DN28,DN$11:INDIRECT(DN$7,FALSE)),"")</f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648.5</v>
      </c>
      <c r="ER28" s="28">
        <f>MIN($EZ28:FB28)</f>
        <v>648.5</v>
      </c>
      <c r="ES28" s="28">
        <f>MIN($EZ28:FC28)</f>
        <v>648.5</v>
      </c>
      <c r="ET28" s="28">
        <f>MIN($EZ28:FD28)</f>
        <v>648.5</v>
      </c>
      <c r="EU28" s="28">
        <f>MIN($EZ28:FE28)</f>
        <v>648.5</v>
      </c>
      <c r="EV28" s="28">
        <f>MIN($EZ28:FF28)</f>
        <v>648.5</v>
      </c>
      <c r="EW28" s="28">
        <f>MIN($EZ28:FG28)</f>
        <v>648.5</v>
      </c>
      <c r="EX28" s="28">
        <f>MIN($EZ28:FH28)</f>
        <v>648.5</v>
      </c>
      <c r="EY28" s="28">
        <f>MIN($EZ28:FI28)</f>
        <v>648.5</v>
      </c>
      <c r="EZ28" s="28">
        <f t="shared" si="22"/>
        <v>648.5</v>
      </c>
      <c r="FA28" s="28">
        <f t="shared" si="23"/>
        <v>745.7</v>
      </c>
      <c r="FB28" s="28">
        <f t="shared" si="24"/>
        <v>753.7</v>
      </c>
      <c r="FC28" s="28">
        <f t="shared" si="25"/>
        <v>726</v>
      </c>
      <c r="FD28" s="28">
        <f t="shared" si="26"/>
      </c>
      <c r="FE28" s="28">
        <f t="shared" si="27"/>
      </c>
      <c r="FF28" s="28">
        <f t="shared" si="28"/>
      </c>
      <c r="FG28" s="28">
        <f t="shared" si="29"/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92</v>
      </c>
      <c r="D29" s="19"/>
      <c r="E29" s="18"/>
      <c r="F29" s="18"/>
      <c r="G29" s="148"/>
      <c r="H29" s="122">
        <f t="shared" si="103"/>
      </c>
      <c r="I29" s="30">
        <f t="shared" si="104"/>
        <v>2764.4</v>
      </c>
      <c r="J29" s="30">
        <f>AD29+AO29+BA29+BM29+BY29+CK29+CW29+DI29+DU29+EG29-(MIN(EZ29:FI29)*$EY$2)</f>
        <v>2764.4</v>
      </c>
      <c r="K29" s="139">
        <f ca="1">IF(I29&lt;&gt;"",RANK(I29,J$11:INDIRECT(J$7,FALSE)),"")</f>
        <v>7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62.66</v>
      </c>
      <c r="AA29" s="103">
        <f t="shared" si="107"/>
        <v>62.66</v>
      </c>
      <c r="AB29" s="20"/>
      <c r="AC29" s="104">
        <f t="shared" si="108"/>
        <v>822.5</v>
      </c>
      <c r="AD29" s="104">
        <f t="shared" si="109"/>
        <v>822.5</v>
      </c>
      <c r="AE29" s="105">
        <f ca="1">IF(OR(Z29&lt;&gt;"",AB29&lt;&gt;""),RANK(AD29,AD$11:INDIRECT(AD$7,FALSE)),"")</f>
        <v>9</v>
      </c>
      <c r="AF29" s="106"/>
      <c r="AG29" s="107">
        <f t="shared" si="110"/>
        <v>822.5</v>
      </c>
      <c r="AH29" s="107">
        <f t="shared" si="111"/>
        <v>822.5</v>
      </c>
      <c r="AI29" s="108">
        <f ca="1">IF(OR(Z29&lt;&gt;"",AB29&lt;&gt;""),RANK(AH29,AH$11:INDIRECT(AH$7,FALSE)),"")</f>
        <v>9</v>
      </c>
      <c r="AJ29" s="109"/>
      <c r="AK29" s="4">
        <v>56.85</v>
      </c>
      <c r="AL29" s="103">
        <f t="shared" si="112"/>
        <v>56.85</v>
      </c>
      <c r="AM29" s="20"/>
      <c r="AN29" s="104">
        <f t="shared" si="113"/>
        <v>964.1</v>
      </c>
      <c r="AO29" s="104">
        <f t="shared" si="114"/>
        <v>964.1</v>
      </c>
      <c r="AP29" s="105">
        <f ca="1">IF(OR(AK29&lt;&gt;"",AM29&lt;&gt;""),RANK(AO29,AO$11:INDIRECT(AO$7,FALSE)),"")</f>
        <v>4</v>
      </c>
      <c r="AQ29" s="106"/>
      <c r="AR29" s="107">
        <f t="shared" si="3"/>
        <v>1786.6</v>
      </c>
      <c r="AS29" s="110">
        <f>IF(AND($F$8&lt;3,AR29&lt;&gt;""),HLOOKUP(MATCH(EQ29,EZ29:FA29,0),Discards,1,FALSE),"")</f>
      </c>
      <c r="AT29" s="107">
        <f t="shared" si="4"/>
        <v>1786.6</v>
      </c>
      <c r="AU29" s="108">
        <f ca="1">IF(OR(AK29&lt;&gt;"",AM29&lt;&gt;""),RANK(AT29,AT$11:INDIRECT(AT$7,FALSE)),"")</f>
        <v>6</v>
      </c>
      <c r="AV29" s="109"/>
      <c r="AW29" s="4">
        <v>56.54</v>
      </c>
      <c r="AX29" s="103">
        <f t="shared" si="95"/>
        <v>56.54</v>
      </c>
      <c r="AY29" s="20"/>
      <c r="AZ29" s="104">
        <f t="shared" si="115"/>
        <v>971.2</v>
      </c>
      <c r="BA29" s="104">
        <f t="shared" si="116"/>
        <v>971.2</v>
      </c>
      <c r="BB29" s="105">
        <f ca="1">IF(OR(AW29&lt;&gt;"",AY29&lt;&gt;""),RANK(BA29,BA$11:INDIRECT(BA$7,FALSE)),"")</f>
        <v>2</v>
      </c>
      <c r="BC29" s="106"/>
      <c r="BD29" s="107">
        <f t="shared" si="6"/>
        <v>2757.8</v>
      </c>
      <c r="BE29" s="110">
        <f>IF(AND($F$8&lt;4,BD29&lt;&gt;""),HLOOKUP(MATCH(ER29,EZ29:FB29,0),Discards,1,FALSE),"")</f>
      </c>
      <c r="BF29" s="107">
        <f t="shared" si="117"/>
        <v>2757.8</v>
      </c>
      <c r="BG29" s="108">
        <f ca="1">IF(OR(AW29&lt;&gt;"",AY29&lt;&gt;""),RANK(BF29,BF$11:INDIRECT(BF$7,FALSE)),"")</f>
        <v>4</v>
      </c>
      <c r="BH29" s="109"/>
      <c r="BI29" s="4">
        <v>65.61</v>
      </c>
      <c r="BJ29" s="103">
        <f t="shared" si="96"/>
        <v>65.61</v>
      </c>
      <c r="BK29" s="20"/>
      <c r="BL29" s="104">
        <f t="shared" si="118"/>
        <v>829.1</v>
      </c>
      <c r="BM29" s="104">
        <f t="shared" si="119"/>
        <v>829.1</v>
      </c>
      <c r="BN29" s="105">
        <f ca="1">IF(OR(BI29&lt;&gt;"",BK29&lt;&gt;""),RANK(BM29,BM$11:INDIRECT(BM$7,FALSE)),"")</f>
        <v>17</v>
      </c>
      <c r="BO29" s="106"/>
      <c r="BP29" s="107">
        <f t="shared" si="8"/>
        <v>2764.4</v>
      </c>
      <c r="BQ29" s="110">
        <f>IF(AND($F$8&lt;5,BP29&lt;&gt;""),HLOOKUP(MATCH(ES29,EZ29:FC29,0),Discards,1,FALSE),"")</f>
        <v>1</v>
      </c>
      <c r="BR29" s="107">
        <f t="shared" si="120"/>
        <v>2764.4</v>
      </c>
      <c r="BS29" s="108">
        <f ca="1">IF(OR(BI29&lt;&gt;"",BK29&lt;&gt;""),RANK(BR29,BR$11:INDIRECT(BR$7,FALSE)),"")</f>
        <v>7</v>
      </c>
      <c r="BT29" s="109"/>
      <c r="BU29" s="4"/>
      <c r="BV29" s="103">
        <f t="shared" si="97"/>
      </c>
      <c r="BW29" s="20"/>
      <c r="BX29" s="104">
        <f t="shared" si="121"/>
      </c>
      <c r="BY29" s="104">
        <f t="shared" si="122"/>
        <v>0</v>
      </c>
      <c r="BZ29" s="105">
        <f ca="1">IF(OR(BU29&lt;&gt;"",BW29&lt;&gt;""),RANK(BY29,BY$11:INDIRECT(BY$7,FALSE)),"")</f>
      </c>
      <c r="CA29" s="106"/>
      <c r="CB29" s="107">
        <f t="shared" si="10"/>
      </c>
      <c r="CC29" s="110">
        <f>IF(AND($F$8&lt;6,CB29&lt;&gt;""),HLOOKUP(MATCH(ET29,EZ29:FD29,0),Discards,1,FALSE),"")</f>
      </c>
      <c r="CD29" s="107">
        <f t="shared" si="123"/>
        <v>0</v>
      </c>
      <c r="CE29" s="108">
        <f ca="1">IF(OR(BU29&lt;&gt;"",BW29&lt;&gt;""),RANK(CD29,CD$11:INDIRECT(CD$7,FALSE)),"")</f>
      </c>
      <c r="CF29" s="109"/>
      <c r="CG29" s="4"/>
      <c r="CH29" s="103">
        <f t="shared" si="98"/>
      </c>
      <c r="CI29" s="20"/>
      <c r="CJ29" s="104">
        <f t="shared" si="124"/>
      </c>
      <c r="CK29" s="104">
        <f t="shared" si="125"/>
        <v>0</v>
      </c>
      <c r="CL29" s="105">
        <f ca="1">IF(OR(CG29&lt;&gt;"",CI29&lt;&gt;""),RANK(CK29,CK$11:INDIRECT(CK$7,FALSE)),"")</f>
      </c>
      <c r="CM29" s="106"/>
      <c r="CN29" s="107">
        <f t="shared" si="12"/>
      </c>
      <c r="CO29" s="110">
        <f>IF(AND($F$8&lt;7,CN29&lt;&gt;""),HLOOKUP(MATCH(EU29,EZ29:FE29,0),Discards,1,FALSE),"")</f>
      </c>
      <c r="CP29" s="107">
        <f t="shared" si="126"/>
        <v>0</v>
      </c>
      <c r="CQ29" s="108">
        <f ca="1">IF(OR(CG29&lt;&gt;"",CI29&lt;&gt;""),RANK(CP29,CP$11:INDIRECT(CP$7,FALSE)),"")</f>
      </c>
      <c r="CR29" s="109"/>
      <c r="CS29" s="4"/>
      <c r="CT29" s="103">
        <f t="shared" si="99"/>
      </c>
      <c r="CU29" s="20"/>
      <c r="CV29" s="104">
        <f t="shared" si="127"/>
      </c>
      <c r="CW29" s="104">
        <f t="shared" si="128"/>
        <v>0</v>
      </c>
      <c r="CX29" s="105">
        <f ca="1">IF(OR(CS29&lt;&gt;"",CU29&lt;&gt;""),RANK(CW29,CW$11:INDIRECT(CW$7,FALSE)),"")</f>
      </c>
      <c r="CY29" s="106"/>
      <c r="CZ29" s="107">
        <f t="shared" si="14"/>
      </c>
      <c r="DA29" s="110">
        <f>IF(AND($F$8&lt;8,CZ29&lt;&gt;""),HLOOKUP(MATCH(EV29,EZ29:FF29,0),Discards,1,FALSE),"")</f>
      </c>
      <c r="DB29" s="107">
        <f t="shared" si="129"/>
        <v>0</v>
      </c>
      <c r="DC29" s="108">
        <f ca="1">IF(OR(CS29&lt;&gt;"",CU29&lt;&gt;""),RANK(DB29,DB$11:INDIRECT(DB$7,FALSE)),"")</f>
      </c>
      <c r="DD29" s="109"/>
      <c r="DE29" s="4"/>
      <c r="DF29" s="103">
        <f t="shared" si="100"/>
      </c>
      <c r="DG29" s="20"/>
      <c r="DH29" s="104">
        <f t="shared" si="130"/>
      </c>
      <c r="DI29" s="104">
        <f t="shared" si="131"/>
        <v>0</v>
      </c>
      <c r="DJ29" s="105">
        <f ca="1">IF(OR(DE29&lt;&gt;"",DG29&lt;&gt;""),RANK(DI29,DI$11:INDIRECT(DI$7,FALSE)),"")</f>
      </c>
      <c r="DK29" s="106"/>
      <c r="DL29" s="107">
        <f t="shared" si="16"/>
      </c>
      <c r="DM29" s="110">
        <f>IF(AND($F$8&lt;9,DL29&lt;&gt;""),HLOOKUP(MATCH(EW29,EZ29:FG29,0),Discards,1,FALSE),"")</f>
      </c>
      <c r="DN29" s="107">
        <f t="shared" si="132"/>
        <v>0</v>
      </c>
      <c r="DO29" s="108">
        <f ca="1">IF(OR(DE29&lt;&gt;"",DG29&lt;&gt;""),RANK(DN29,DN$11:INDIRECT(DN$7,FALSE)),"")</f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822.5</v>
      </c>
      <c r="ER29" s="28">
        <f>MIN($EZ29:FB29)</f>
        <v>822.5</v>
      </c>
      <c r="ES29" s="28">
        <f>MIN($EZ29:FC29)</f>
        <v>822.5</v>
      </c>
      <c r="ET29" s="28">
        <f>MIN($EZ29:FD29)</f>
        <v>822.5</v>
      </c>
      <c r="EU29" s="28">
        <f>MIN($EZ29:FE29)</f>
        <v>822.5</v>
      </c>
      <c r="EV29" s="28">
        <f>MIN($EZ29:FF29)</f>
        <v>822.5</v>
      </c>
      <c r="EW29" s="28">
        <f>MIN($EZ29:FG29)</f>
        <v>822.5</v>
      </c>
      <c r="EX29" s="28">
        <f>MIN($EZ29:FH29)</f>
        <v>822.5</v>
      </c>
      <c r="EY29" s="28">
        <f>MIN($EZ29:FI29)</f>
        <v>822.5</v>
      </c>
      <c r="EZ29" s="28">
        <f t="shared" si="22"/>
        <v>822.5</v>
      </c>
      <c r="FA29" s="28">
        <f t="shared" si="23"/>
        <v>964.1</v>
      </c>
      <c r="FB29" s="28">
        <f t="shared" si="24"/>
        <v>971.2</v>
      </c>
      <c r="FC29" s="28">
        <f t="shared" si="25"/>
        <v>829.1</v>
      </c>
      <c r="FD29" s="28">
        <f t="shared" si="26"/>
      </c>
      <c r="FE29" s="28">
        <f t="shared" si="27"/>
      </c>
      <c r="FF29" s="28">
        <f t="shared" si="28"/>
      </c>
      <c r="FG29" s="28">
        <f t="shared" si="29"/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117</v>
      </c>
      <c r="D30" s="19"/>
      <c r="E30" s="18"/>
      <c r="F30" s="18"/>
      <c r="G30" s="148"/>
      <c r="H30" s="122">
        <f t="shared" si="103"/>
      </c>
      <c r="I30" s="30">
        <f t="shared" si="104"/>
        <v>2017.7999999999997</v>
      </c>
      <c r="J30" s="30">
        <f>AD30+AO30+BA30+BM30+BY30+CK30+CW30+DI30+DU30+EG30-(MIN(EZ30:FI30)*$EY$2)</f>
        <v>2017.7999999999997</v>
      </c>
      <c r="K30" s="139">
        <f ca="1">IF(I30&lt;&gt;"",RANK(I30,J$11:INDIRECT(J$7,FALSE)),"")</f>
        <v>32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92.8</v>
      </c>
      <c r="AA30" s="103">
        <f t="shared" si="107"/>
        <v>92.8</v>
      </c>
      <c r="AB30" s="20"/>
      <c r="AC30" s="104">
        <f t="shared" si="108"/>
        <v>555.4</v>
      </c>
      <c r="AD30" s="104">
        <f t="shared" si="109"/>
        <v>555.4</v>
      </c>
      <c r="AE30" s="105">
        <f ca="1">IF(OR(Z30&lt;&gt;"",AB30&lt;&gt;""),RANK(AD30,AD$11:INDIRECT(AD$7,FALSE)),"")</f>
        <v>33</v>
      </c>
      <c r="AF30" s="106"/>
      <c r="AG30" s="107">
        <f t="shared" si="110"/>
        <v>555.4</v>
      </c>
      <c r="AH30" s="107">
        <f t="shared" si="111"/>
        <v>555.4</v>
      </c>
      <c r="AI30" s="108">
        <f ca="1">IF(OR(Z30&lt;&gt;"",AB30&lt;&gt;""),RANK(AH30,AH$11:INDIRECT(AH$7,FALSE)),"")</f>
        <v>33</v>
      </c>
      <c r="AJ30" s="109"/>
      <c r="AK30" s="4">
        <v>92.21</v>
      </c>
      <c r="AL30" s="103">
        <f t="shared" si="112"/>
        <v>92.21</v>
      </c>
      <c r="AM30" s="20"/>
      <c r="AN30" s="104">
        <f t="shared" si="113"/>
        <v>594.4</v>
      </c>
      <c r="AO30" s="104">
        <f t="shared" si="114"/>
        <v>594.4</v>
      </c>
      <c r="AP30" s="105">
        <f ca="1">IF(OR(AK30&lt;&gt;"",AM30&lt;&gt;""),RANK(AO30,AO$11:INDIRECT(AO$7,FALSE)),"")</f>
        <v>33</v>
      </c>
      <c r="AQ30" s="106"/>
      <c r="AR30" s="107">
        <f t="shared" si="3"/>
        <v>1149.8</v>
      </c>
      <c r="AS30" s="110">
        <f>IF(AND($F$8&lt;3,AR30&lt;&gt;""),HLOOKUP(MATCH(EQ30,EZ30:FA30,0),Discards,1,FALSE),"")</f>
      </c>
      <c r="AT30" s="107">
        <f t="shared" si="4"/>
        <v>1149.8</v>
      </c>
      <c r="AU30" s="108">
        <f ca="1">IF(OR(AK30&lt;&gt;"",AM30&lt;&gt;""),RANK(AT30,AT$11:INDIRECT(AT$7,FALSE)),"")</f>
        <v>33</v>
      </c>
      <c r="AV30" s="109"/>
      <c r="AW30" s="4">
        <v>88.35</v>
      </c>
      <c r="AX30" s="103">
        <f t="shared" si="95"/>
        <v>88.35</v>
      </c>
      <c r="AY30" s="20"/>
      <c r="AZ30" s="104">
        <f t="shared" si="115"/>
        <v>621.5</v>
      </c>
      <c r="BA30" s="104">
        <f t="shared" si="116"/>
        <v>621.5</v>
      </c>
      <c r="BB30" s="105">
        <f ca="1">IF(OR(AW30&lt;&gt;"",AY30&lt;&gt;""),RANK(BA30,BA$11:INDIRECT(BA$7,FALSE)),"")</f>
        <v>33</v>
      </c>
      <c r="BC30" s="106"/>
      <c r="BD30" s="107">
        <f t="shared" si="6"/>
        <v>1771.3</v>
      </c>
      <c r="BE30" s="110">
        <f>IF(AND($F$8&lt;4,BD30&lt;&gt;""),HLOOKUP(MATCH(ER30,EZ30:FB30,0),Discards,1,FALSE),"")</f>
      </c>
      <c r="BF30" s="107">
        <f t="shared" si="117"/>
        <v>1771.3</v>
      </c>
      <c r="BG30" s="108">
        <f ca="1">IF(OR(AW30&lt;&gt;"",AY30&lt;&gt;""),RANK(BF30,BF$11:INDIRECT(BF$7,FALSE)),"")</f>
        <v>33</v>
      </c>
      <c r="BH30" s="109"/>
      <c r="BI30" s="4">
        <v>67.84</v>
      </c>
      <c r="BJ30" s="103">
        <f t="shared" si="96"/>
        <v>67.84</v>
      </c>
      <c r="BK30" s="20"/>
      <c r="BL30" s="104">
        <f t="shared" si="118"/>
        <v>801.9</v>
      </c>
      <c r="BM30" s="104">
        <f t="shared" si="119"/>
        <v>801.9</v>
      </c>
      <c r="BN30" s="105">
        <f ca="1">IF(OR(BI30&lt;&gt;"",BK30&lt;&gt;""),RANK(BM30,BM$11:INDIRECT(BM$7,FALSE)),"")</f>
        <v>20</v>
      </c>
      <c r="BO30" s="106"/>
      <c r="BP30" s="107">
        <f t="shared" si="8"/>
        <v>2017.7999999999997</v>
      </c>
      <c r="BQ30" s="110">
        <f>IF(AND($F$8&lt;5,BP30&lt;&gt;""),HLOOKUP(MATCH(ES30,EZ30:FC30,0),Discards,1,FALSE),"")</f>
        <v>1</v>
      </c>
      <c r="BR30" s="107">
        <f t="shared" si="120"/>
        <v>2017.7999999999997</v>
      </c>
      <c r="BS30" s="108">
        <f ca="1">IF(OR(BI30&lt;&gt;"",BK30&lt;&gt;""),RANK(BR30,BR$11:INDIRECT(BR$7,FALSE)),"")</f>
        <v>32</v>
      </c>
      <c r="BT30" s="109"/>
      <c r="BU30" s="4"/>
      <c r="BV30" s="103">
        <f t="shared" si="97"/>
      </c>
      <c r="BW30" s="20"/>
      <c r="BX30" s="104">
        <f t="shared" si="121"/>
      </c>
      <c r="BY30" s="104">
        <f t="shared" si="122"/>
        <v>0</v>
      </c>
      <c r="BZ30" s="105">
        <f ca="1">IF(OR(BU30&lt;&gt;"",BW30&lt;&gt;""),RANK(BY30,BY$11:INDIRECT(BY$7,FALSE)),"")</f>
      </c>
      <c r="CA30" s="106"/>
      <c r="CB30" s="107">
        <f t="shared" si="10"/>
      </c>
      <c r="CC30" s="110">
        <f>IF(AND($F$8&lt;6,CB30&lt;&gt;""),HLOOKUP(MATCH(ET30,EZ30:FD30,0),Discards,1,FALSE),"")</f>
      </c>
      <c r="CD30" s="107">
        <f t="shared" si="123"/>
        <v>0</v>
      </c>
      <c r="CE30" s="108">
        <f ca="1">IF(OR(BU30&lt;&gt;"",BW30&lt;&gt;""),RANK(CD30,CD$11:INDIRECT(CD$7,FALSE)),"")</f>
      </c>
      <c r="CF30" s="109"/>
      <c r="CG30" s="4"/>
      <c r="CH30" s="103">
        <f t="shared" si="98"/>
      </c>
      <c r="CI30" s="20"/>
      <c r="CJ30" s="104">
        <f t="shared" si="124"/>
      </c>
      <c r="CK30" s="104">
        <f t="shared" si="125"/>
        <v>0</v>
      </c>
      <c r="CL30" s="105">
        <f ca="1">IF(OR(CG30&lt;&gt;"",CI30&lt;&gt;""),RANK(CK30,CK$11:INDIRECT(CK$7,FALSE)),"")</f>
      </c>
      <c r="CM30" s="106"/>
      <c r="CN30" s="107">
        <f t="shared" si="12"/>
      </c>
      <c r="CO30" s="110">
        <f>IF(AND($F$8&lt;7,CN30&lt;&gt;""),HLOOKUP(MATCH(EU30,EZ30:FE30,0),Discards,1,FALSE),"")</f>
      </c>
      <c r="CP30" s="107">
        <f t="shared" si="126"/>
        <v>0</v>
      </c>
      <c r="CQ30" s="108">
        <f ca="1">IF(OR(CG30&lt;&gt;"",CI30&lt;&gt;""),RANK(CP30,CP$11:INDIRECT(CP$7,FALSE)),"")</f>
      </c>
      <c r="CR30" s="109"/>
      <c r="CS30" s="4"/>
      <c r="CT30" s="103">
        <f t="shared" si="99"/>
      </c>
      <c r="CU30" s="20"/>
      <c r="CV30" s="104">
        <f t="shared" si="127"/>
      </c>
      <c r="CW30" s="104">
        <f t="shared" si="128"/>
        <v>0</v>
      </c>
      <c r="CX30" s="105">
        <f ca="1">IF(OR(CS30&lt;&gt;"",CU30&lt;&gt;""),RANK(CW30,CW$11:INDIRECT(CW$7,FALSE)),"")</f>
      </c>
      <c r="CY30" s="106"/>
      <c r="CZ30" s="107">
        <f t="shared" si="14"/>
      </c>
      <c r="DA30" s="110">
        <f>IF(AND($F$8&lt;8,CZ30&lt;&gt;""),HLOOKUP(MATCH(EV30,EZ30:FF30,0),Discards,1,FALSE),"")</f>
      </c>
      <c r="DB30" s="107">
        <f t="shared" si="129"/>
        <v>0</v>
      </c>
      <c r="DC30" s="108">
        <f ca="1">IF(OR(CS30&lt;&gt;"",CU30&lt;&gt;""),RANK(DB30,DB$11:INDIRECT(DB$7,FALSE)),"")</f>
      </c>
      <c r="DD30" s="109"/>
      <c r="DE30" s="4"/>
      <c r="DF30" s="103">
        <f t="shared" si="100"/>
      </c>
      <c r="DG30" s="20"/>
      <c r="DH30" s="104">
        <f t="shared" si="130"/>
      </c>
      <c r="DI30" s="104">
        <f t="shared" si="131"/>
        <v>0</v>
      </c>
      <c r="DJ30" s="105">
        <f ca="1">IF(OR(DE30&lt;&gt;"",DG30&lt;&gt;""),RANK(DI30,DI$11:INDIRECT(DI$7,FALSE)),"")</f>
      </c>
      <c r="DK30" s="106"/>
      <c r="DL30" s="107">
        <f t="shared" si="16"/>
      </c>
      <c r="DM30" s="110">
        <f>IF(AND($F$8&lt;9,DL30&lt;&gt;""),HLOOKUP(MATCH(EW30,EZ30:FG30,0),Discards,1,FALSE),"")</f>
      </c>
      <c r="DN30" s="107">
        <f t="shared" si="132"/>
        <v>0</v>
      </c>
      <c r="DO30" s="108">
        <f ca="1">IF(OR(DE30&lt;&gt;"",DG30&lt;&gt;""),RANK(DN30,DN$11:INDIRECT(DN$7,FALSE)),"")</f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555.4</v>
      </c>
      <c r="ER30" s="28">
        <f>MIN($EZ30:FB30)</f>
        <v>555.4</v>
      </c>
      <c r="ES30" s="28">
        <f>MIN($EZ30:FC30)</f>
        <v>555.4</v>
      </c>
      <c r="ET30" s="28">
        <f>MIN($EZ30:FD30)</f>
        <v>555.4</v>
      </c>
      <c r="EU30" s="28">
        <f>MIN($EZ30:FE30)</f>
        <v>555.4</v>
      </c>
      <c r="EV30" s="28">
        <f>MIN($EZ30:FF30)</f>
        <v>555.4</v>
      </c>
      <c r="EW30" s="28">
        <f>MIN($EZ30:FG30)</f>
        <v>555.4</v>
      </c>
      <c r="EX30" s="28">
        <f>MIN($EZ30:FH30)</f>
        <v>555.4</v>
      </c>
      <c r="EY30" s="28">
        <f>MIN($EZ30:FI30)</f>
        <v>555.4</v>
      </c>
      <c r="EZ30" s="28">
        <f t="shared" si="22"/>
        <v>555.4</v>
      </c>
      <c r="FA30" s="28">
        <f t="shared" si="23"/>
        <v>594.4</v>
      </c>
      <c r="FB30" s="28">
        <f t="shared" si="24"/>
        <v>621.5</v>
      </c>
      <c r="FC30" s="28">
        <f t="shared" si="25"/>
        <v>801.9</v>
      </c>
      <c r="FD30" s="28">
        <f t="shared" si="26"/>
      </c>
      <c r="FE30" s="28">
        <f t="shared" si="27"/>
      </c>
      <c r="FF30" s="28">
        <f t="shared" si="28"/>
      </c>
      <c r="FG30" s="28">
        <f t="shared" si="29"/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118</v>
      </c>
      <c r="D31" s="19"/>
      <c r="E31" s="18"/>
      <c r="F31" s="18"/>
      <c r="G31" s="148"/>
      <c r="H31" s="122">
        <f t="shared" si="103"/>
      </c>
      <c r="I31" s="30">
        <f t="shared" si="104"/>
        <v>2625.4000000000005</v>
      </c>
      <c r="J31" s="30">
        <f>AD31+AO31+BA31+BM31+BY31+CK31+CW31+DI31+DU31+EG31-(MIN(EZ31:FI31)*$EY$2)</f>
        <v>2625.4000000000005</v>
      </c>
      <c r="K31" s="139">
        <f ca="1">IF(I31&lt;&gt;"",RANK(I31,J$11:INDIRECT(J$7,FALSE)),"")</f>
        <v>12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75.54</v>
      </c>
      <c r="AA31" s="103">
        <f t="shared" si="107"/>
        <v>75.54</v>
      </c>
      <c r="AB31" s="20"/>
      <c r="AC31" s="104">
        <f t="shared" si="108"/>
        <v>682.3</v>
      </c>
      <c r="AD31" s="104">
        <f t="shared" si="109"/>
        <v>682.3</v>
      </c>
      <c r="AE31" s="105">
        <f ca="1">IF(OR(Z31&lt;&gt;"",AB31&lt;&gt;""),RANK(AD31,AD$11:INDIRECT(AD$7,FALSE)),"")</f>
        <v>22</v>
      </c>
      <c r="AF31" s="106"/>
      <c r="AG31" s="107">
        <f t="shared" si="110"/>
        <v>682.3</v>
      </c>
      <c r="AH31" s="107">
        <f t="shared" si="111"/>
        <v>682.3</v>
      </c>
      <c r="AI31" s="108">
        <f ca="1">IF(OR(Z31&lt;&gt;"",AB31&lt;&gt;""),RANK(AH31,AH$11:INDIRECT(AH$7,FALSE)),"")</f>
        <v>22</v>
      </c>
      <c r="AJ31" s="109"/>
      <c r="AK31" s="4">
        <v>66.92</v>
      </c>
      <c r="AL31" s="103">
        <f t="shared" si="112"/>
        <v>66.92</v>
      </c>
      <c r="AM31" s="20"/>
      <c r="AN31" s="104">
        <f t="shared" si="113"/>
        <v>819</v>
      </c>
      <c r="AO31" s="104">
        <f t="shared" si="114"/>
        <v>819</v>
      </c>
      <c r="AP31" s="105">
        <f ca="1">IF(OR(AK31&lt;&gt;"",AM31&lt;&gt;""),RANK(AO31,AO$11:INDIRECT(AO$7,FALSE)),"")</f>
        <v>23</v>
      </c>
      <c r="AQ31" s="106"/>
      <c r="AR31" s="107">
        <f t="shared" si="3"/>
        <v>1501.3</v>
      </c>
      <c r="AS31" s="110">
        <f>IF(AND($F$8&lt;3,AR31&lt;&gt;""),HLOOKUP(MATCH(EQ31,EZ31:FA31,0),Discards,1,FALSE),"")</f>
      </c>
      <c r="AT31" s="107">
        <f t="shared" si="4"/>
        <v>1501.3</v>
      </c>
      <c r="AU31" s="108">
        <f ca="1">IF(OR(AK31&lt;&gt;"",AM31&lt;&gt;""),RANK(AT31,AT$11:INDIRECT(AT$7,FALSE)),"")</f>
        <v>24</v>
      </c>
      <c r="AV31" s="109"/>
      <c r="AW31" s="4">
        <v>62.97</v>
      </c>
      <c r="AX31" s="103">
        <f t="shared" si="95"/>
        <v>62.97</v>
      </c>
      <c r="AY31" s="20"/>
      <c r="AZ31" s="104">
        <f t="shared" si="115"/>
        <v>872</v>
      </c>
      <c r="BA31" s="104">
        <f t="shared" si="116"/>
        <v>872</v>
      </c>
      <c r="BB31" s="105">
        <f ca="1">IF(OR(AW31&lt;&gt;"",AY31&lt;&gt;""),RANK(BA31,BA$11:INDIRECT(BA$7,FALSE)),"")</f>
        <v>13</v>
      </c>
      <c r="BC31" s="106"/>
      <c r="BD31" s="107">
        <f t="shared" si="6"/>
        <v>2373.3</v>
      </c>
      <c r="BE31" s="110">
        <f>IF(AND($F$8&lt;4,BD31&lt;&gt;""),HLOOKUP(MATCH(ER31,EZ31:FB31,0),Discards,1,FALSE),"")</f>
      </c>
      <c r="BF31" s="107">
        <f t="shared" si="117"/>
        <v>2373.3</v>
      </c>
      <c r="BG31" s="108">
        <f ca="1">IF(OR(AW31&lt;&gt;"",AY31&lt;&gt;""),RANK(BF31,BF$11:INDIRECT(BF$7,FALSE)),"")</f>
        <v>22</v>
      </c>
      <c r="BH31" s="109"/>
      <c r="BI31" s="4">
        <v>58.22</v>
      </c>
      <c r="BJ31" s="103">
        <f t="shared" si="96"/>
        <v>58.22</v>
      </c>
      <c r="BK31" s="20"/>
      <c r="BL31" s="104">
        <f t="shared" si="118"/>
        <v>934.4</v>
      </c>
      <c r="BM31" s="104">
        <f t="shared" si="119"/>
        <v>934.4</v>
      </c>
      <c r="BN31" s="105">
        <f ca="1">IF(OR(BI31&lt;&gt;"",BK31&lt;&gt;""),RANK(BM31,BM$11:INDIRECT(BM$7,FALSE)),"")</f>
        <v>3</v>
      </c>
      <c r="BO31" s="106"/>
      <c r="BP31" s="107">
        <f t="shared" si="8"/>
        <v>2625.4000000000005</v>
      </c>
      <c r="BQ31" s="110">
        <f>IF(AND($F$8&lt;5,BP31&lt;&gt;""),HLOOKUP(MATCH(ES31,EZ31:FC31,0),Discards,1,FALSE),"")</f>
        <v>1</v>
      </c>
      <c r="BR31" s="107">
        <f t="shared" si="120"/>
        <v>2625.4000000000005</v>
      </c>
      <c r="BS31" s="108">
        <f ca="1">IF(OR(BI31&lt;&gt;"",BK31&lt;&gt;""),RANK(BR31,BR$11:INDIRECT(BR$7,FALSE)),"")</f>
        <v>12</v>
      </c>
      <c r="BT31" s="109"/>
      <c r="BU31" s="4"/>
      <c r="BV31" s="103">
        <f t="shared" si="97"/>
      </c>
      <c r="BW31" s="20"/>
      <c r="BX31" s="104">
        <f t="shared" si="121"/>
      </c>
      <c r="BY31" s="104">
        <f t="shared" si="122"/>
        <v>0</v>
      </c>
      <c r="BZ31" s="105">
        <f ca="1">IF(OR(BU31&lt;&gt;"",BW31&lt;&gt;""),RANK(BY31,BY$11:INDIRECT(BY$7,FALSE)),"")</f>
      </c>
      <c r="CA31" s="106"/>
      <c r="CB31" s="107">
        <f t="shared" si="10"/>
      </c>
      <c r="CC31" s="110">
        <f>IF(AND($F$8&lt;6,CB31&lt;&gt;""),HLOOKUP(MATCH(ET31,EZ31:FD31,0),Discards,1,FALSE),"")</f>
      </c>
      <c r="CD31" s="107">
        <f t="shared" si="123"/>
        <v>0</v>
      </c>
      <c r="CE31" s="108">
        <f ca="1">IF(OR(BU31&lt;&gt;"",BW31&lt;&gt;""),RANK(CD31,CD$11:INDIRECT(CD$7,FALSE)),"")</f>
      </c>
      <c r="CF31" s="109"/>
      <c r="CG31" s="4"/>
      <c r="CH31" s="103">
        <f t="shared" si="98"/>
      </c>
      <c r="CI31" s="20"/>
      <c r="CJ31" s="104">
        <f t="shared" si="124"/>
      </c>
      <c r="CK31" s="104">
        <f t="shared" si="125"/>
        <v>0</v>
      </c>
      <c r="CL31" s="105">
        <f ca="1">IF(OR(CG31&lt;&gt;"",CI31&lt;&gt;""),RANK(CK31,CK$11:INDIRECT(CK$7,FALSE)),"")</f>
      </c>
      <c r="CM31" s="106"/>
      <c r="CN31" s="107">
        <f t="shared" si="12"/>
      </c>
      <c r="CO31" s="110">
        <f>IF(AND($F$8&lt;7,CN31&lt;&gt;""),HLOOKUP(MATCH(EU31,EZ31:FE31,0),Discards,1,FALSE),"")</f>
      </c>
      <c r="CP31" s="107">
        <f t="shared" si="126"/>
        <v>0</v>
      </c>
      <c r="CQ31" s="108">
        <f ca="1">IF(OR(CG31&lt;&gt;"",CI31&lt;&gt;""),RANK(CP31,CP$11:INDIRECT(CP$7,FALSE)),"")</f>
      </c>
      <c r="CR31" s="109"/>
      <c r="CS31" s="4"/>
      <c r="CT31" s="103">
        <f t="shared" si="99"/>
      </c>
      <c r="CU31" s="20"/>
      <c r="CV31" s="104">
        <f t="shared" si="127"/>
      </c>
      <c r="CW31" s="104">
        <f t="shared" si="128"/>
        <v>0</v>
      </c>
      <c r="CX31" s="105">
        <f ca="1">IF(OR(CS31&lt;&gt;"",CU31&lt;&gt;""),RANK(CW31,CW$11:INDIRECT(CW$7,FALSE)),"")</f>
      </c>
      <c r="CY31" s="106"/>
      <c r="CZ31" s="107">
        <f t="shared" si="14"/>
      </c>
      <c r="DA31" s="110">
        <f>IF(AND($F$8&lt;8,CZ31&lt;&gt;""),HLOOKUP(MATCH(EV31,EZ31:FF31,0),Discards,1,FALSE),"")</f>
      </c>
      <c r="DB31" s="107">
        <f t="shared" si="129"/>
        <v>0</v>
      </c>
      <c r="DC31" s="108">
        <f ca="1">IF(OR(CS31&lt;&gt;"",CU31&lt;&gt;""),RANK(DB31,DB$11:INDIRECT(DB$7,FALSE)),"")</f>
      </c>
      <c r="DD31" s="109"/>
      <c r="DE31" s="4"/>
      <c r="DF31" s="103">
        <f t="shared" si="100"/>
      </c>
      <c r="DG31" s="20"/>
      <c r="DH31" s="104">
        <f t="shared" si="130"/>
      </c>
      <c r="DI31" s="104">
        <f t="shared" si="131"/>
        <v>0</v>
      </c>
      <c r="DJ31" s="105">
        <f ca="1">IF(OR(DE31&lt;&gt;"",DG31&lt;&gt;""),RANK(DI31,DI$11:INDIRECT(DI$7,FALSE)),"")</f>
      </c>
      <c r="DK31" s="106"/>
      <c r="DL31" s="107">
        <f t="shared" si="16"/>
      </c>
      <c r="DM31" s="110">
        <f>IF(AND($F$8&lt;9,DL31&lt;&gt;""),HLOOKUP(MATCH(EW31,EZ31:FG31,0),Discards,1,FALSE),"")</f>
      </c>
      <c r="DN31" s="107">
        <f t="shared" si="132"/>
        <v>0</v>
      </c>
      <c r="DO31" s="108">
        <f ca="1">IF(OR(DE31&lt;&gt;"",DG31&lt;&gt;""),RANK(DN31,DN$11:INDIRECT(DN$7,FALSE)),"")</f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682.3</v>
      </c>
      <c r="ER31" s="28">
        <f>MIN($EZ31:FB31)</f>
        <v>682.3</v>
      </c>
      <c r="ES31" s="28">
        <f>MIN($EZ31:FC31)</f>
        <v>682.3</v>
      </c>
      <c r="ET31" s="28">
        <f>MIN($EZ31:FD31)</f>
        <v>682.3</v>
      </c>
      <c r="EU31" s="28">
        <f>MIN($EZ31:FE31)</f>
        <v>682.3</v>
      </c>
      <c r="EV31" s="28">
        <f>MIN($EZ31:FF31)</f>
        <v>682.3</v>
      </c>
      <c r="EW31" s="28">
        <f>MIN($EZ31:FG31)</f>
        <v>682.3</v>
      </c>
      <c r="EX31" s="28">
        <f>MIN($EZ31:FH31)</f>
        <v>682.3</v>
      </c>
      <c r="EY31" s="28">
        <f>MIN($EZ31:FI31)</f>
        <v>682.3</v>
      </c>
      <c r="EZ31" s="28">
        <f t="shared" si="22"/>
        <v>682.3</v>
      </c>
      <c r="FA31" s="28">
        <f t="shared" si="23"/>
        <v>819</v>
      </c>
      <c r="FB31" s="28">
        <f t="shared" si="24"/>
        <v>872</v>
      </c>
      <c r="FC31" s="28">
        <f t="shared" si="25"/>
        <v>934.4</v>
      </c>
      <c r="FD31" s="28">
        <f t="shared" si="26"/>
      </c>
      <c r="FE31" s="28">
        <f t="shared" si="27"/>
      </c>
      <c r="FF31" s="28">
        <f t="shared" si="28"/>
      </c>
      <c r="FG31" s="28">
        <f t="shared" si="29"/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119</v>
      </c>
      <c r="D32" s="135"/>
      <c r="E32" s="134"/>
      <c r="F32" s="134"/>
      <c r="G32" s="149"/>
      <c r="H32" s="136">
        <f t="shared" si="103"/>
      </c>
      <c r="I32" s="137">
        <f t="shared" si="104"/>
        <v>2666.3</v>
      </c>
      <c r="J32" s="137">
        <f>AD32+AO32+BA32+BM32+BY32+CK32+CW32+DI32+DU32+EG32-(MIN(EZ32:FI32)*$EY$2)</f>
        <v>2666.3</v>
      </c>
      <c r="K32" s="140">
        <f ca="1">IF(I32&lt;&gt;"",RANK(I32,J$11:INDIRECT(J$7,FALSE)),"")</f>
        <v>10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82.85</v>
      </c>
      <c r="AA32" s="113">
        <f t="shared" si="107"/>
        <v>82.85</v>
      </c>
      <c r="AB32" s="21"/>
      <c r="AC32" s="114">
        <f t="shared" si="108"/>
        <v>622.1</v>
      </c>
      <c r="AD32" s="114">
        <f t="shared" si="109"/>
        <v>622.1</v>
      </c>
      <c r="AE32" s="115">
        <f ca="1">IF(OR(Z32&lt;&gt;"",AB32&lt;&gt;""),RANK(AD32,AD$11:INDIRECT(AD$7,FALSE)),"")</f>
        <v>30</v>
      </c>
      <c r="AF32" s="116"/>
      <c r="AG32" s="117">
        <f t="shared" si="110"/>
        <v>622.1</v>
      </c>
      <c r="AH32" s="117">
        <f t="shared" si="111"/>
        <v>622.1</v>
      </c>
      <c r="AI32" s="118">
        <f ca="1">IF(OR(Z32&lt;&gt;"",AB32&lt;&gt;""),RANK(AH32,AH$11:INDIRECT(AH$7,FALSE)),"")</f>
        <v>30</v>
      </c>
      <c r="AJ32" s="119"/>
      <c r="AK32" s="5">
        <v>63.14</v>
      </c>
      <c r="AL32" s="113">
        <f t="shared" si="112"/>
        <v>63.14</v>
      </c>
      <c r="AM32" s="21"/>
      <c r="AN32" s="114">
        <f t="shared" si="113"/>
        <v>868.1</v>
      </c>
      <c r="AO32" s="114">
        <f t="shared" si="114"/>
        <v>868.1</v>
      </c>
      <c r="AP32" s="115">
        <f ca="1">IF(OR(AK32&lt;&gt;"",AM32&lt;&gt;""),RANK(AO32,AO$11:INDIRECT(AO$7,FALSE)),"")</f>
        <v>14</v>
      </c>
      <c r="AQ32" s="116"/>
      <c r="AR32" s="117">
        <f t="shared" si="3"/>
        <v>1490.2</v>
      </c>
      <c r="AS32" s="120">
        <f>IF(AND($F$8&lt;3,AR32&lt;&gt;""),HLOOKUP(MATCH(EQ32,EZ32:FA32,0),Discards,1,FALSE),"")</f>
      </c>
      <c r="AT32" s="117">
        <f t="shared" si="4"/>
        <v>1490.2</v>
      </c>
      <c r="AU32" s="118">
        <f ca="1">IF(OR(AK32&lt;&gt;"",AM32&lt;&gt;""),RANK(AT32,AT$11:INDIRECT(AT$7,FALSE)),"")</f>
        <v>26</v>
      </c>
      <c r="AV32" s="119"/>
      <c r="AW32" s="5">
        <v>60.83</v>
      </c>
      <c r="AX32" s="113">
        <f t="shared" si="95"/>
        <v>60.83</v>
      </c>
      <c r="AY32" s="21"/>
      <c r="AZ32" s="114">
        <f t="shared" si="115"/>
        <v>902.7</v>
      </c>
      <c r="BA32" s="114">
        <f t="shared" si="116"/>
        <v>902.7</v>
      </c>
      <c r="BB32" s="115">
        <f ca="1">IF(OR(AW32&lt;&gt;"",AY32&lt;&gt;""),RANK(BA32,BA$11:INDIRECT(BA$7,FALSE)),"")</f>
        <v>10</v>
      </c>
      <c r="BC32" s="116"/>
      <c r="BD32" s="117">
        <f t="shared" si="6"/>
        <v>2392.9</v>
      </c>
      <c r="BE32" s="120">
        <f>IF(AND($F$8&lt;4,BD32&lt;&gt;""),HLOOKUP(MATCH(ER32,EZ32:FB32,0),Discards,1,FALSE),"")</f>
      </c>
      <c r="BF32" s="117">
        <f t="shared" si="117"/>
        <v>2392.9</v>
      </c>
      <c r="BG32" s="118">
        <f ca="1">IF(OR(AW32&lt;&gt;"",AY32&lt;&gt;""),RANK(BF32,BF$11:INDIRECT(BF$7,FALSE)),"")</f>
        <v>20</v>
      </c>
      <c r="BH32" s="119"/>
      <c r="BI32" s="5">
        <v>60.75</v>
      </c>
      <c r="BJ32" s="113">
        <f t="shared" si="96"/>
        <v>60.75</v>
      </c>
      <c r="BK32" s="21"/>
      <c r="BL32" s="114">
        <f t="shared" si="118"/>
        <v>895.5</v>
      </c>
      <c r="BM32" s="114">
        <f t="shared" si="119"/>
        <v>895.5</v>
      </c>
      <c r="BN32" s="115">
        <f ca="1">IF(OR(BI32&lt;&gt;"",BK32&lt;&gt;""),RANK(BM32,BM$11:INDIRECT(BM$7,FALSE)),"")</f>
        <v>7</v>
      </c>
      <c r="BO32" s="116"/>
      <c r="BP32" s="117">
        <f t="shared" si="8"/>
        <v>2666.3</v>
      </c>
      <c r="BQ32" s="120">
        <f>IF(AND($F$8&lt;5,BP32&lt;&gt;""),HLOOKUP(MATCH(ES32,EZ32:FC32,0),Discards,1,FALSE),"")</f>
        <v>1</v>
      </c>
      <c r="BR32" s="117">
        <f t="shared" si="120"/>
        <v>2666.3</v>
      </c>
      <c r="BS32" s="118">
        <f ca="1">IF(OR(BI32&lt;&gt;"",BK32&lt;&gt;""),RANK(BR32,BR$11:INDIRECT(BR$7,FALSE)),"")</f>
        <v>10</v>
      </c>
      <c r="BT32" s="119"/>
      <c r="BU32" s="5"/>
      <c r="BV32" s="113">
        <f t="shared" si="97"/>
      </c>
      <c r="BW32" s="21"/>
      <c r="BX32" s="114">
        <f t="shared" si="121"/>
      </c>
      <c r="BY32" s="114">
        <f t="shared" si="122"/>
        <v>0</v>
      </c>
      <c r="BZ32" s="115">
        <f ca="1">IF(OR(BU32&lt;&gt;"",BW32&lt;&gt;""),RANK(BY32,BY$11:INDIRECT(BY$7,FALSE)),"")</f>
      </c>
      <c r="CA32" s="116"/>
      <c r="CB32" s="117">
        <f t="shared" si="10"/>
      </c>
      <c r="CC32" s="120">
        <f>IF(AND($F$8&lt;6,CB32&lt;&gt;""),HLOOKUP(MATCH(ET32,EZ32:FD32,0),Discards,1,FALSE),"")</f>
      </c>
      <c r="CD32" s="117">
        <f t="shared" si="123"/>
        <v>0</v>
      </c>
      <c r="CE32" s="118">
        <f ca="1">IF(OR(BU32&lt;&gt;"",BW32&lt;&gt;""),RANK(CD32,CD$11:INDIRECT(CD$7,FALSE)),"")</f>
      </c>
      <c r="CF32" s="119"/>
      <c r="CG32" s="5"/>
      <c r="CH32" s="113">
        <f t="shared" si="98"/>
      </c>
      <c r="CI32" s="21"/>
      <c r="CJ32" s="114">
        <f t="shared" si="124"/>
      </c>
      <c r="CK32" s="114">
        <f t="shared" si="125"/>
        <v>0</v>
      </c>
      <c r="CL32" s="115">
        <f ca="1">IF(OR(CG32&lt;&gt;"",CI32&lt;&gt;""),RANK(CK32,CK$11:INDIRECT(CK$7,FALSE)),"")</f>
      </c>
      <c r="CM32" s="116"/>
      <c r="CN32" s="117">
        <f t="shared" si="12"/>
      </c>
      <c r="CO32" s="120">
        <f>IF(AND($F$8&lt;7,CN32&lt;&gt;""),HLOOKUP(MATCH(EU32,EZ32:FE32,0),Discards,1,FALSE),"")</f>
      </c>
      <c r="CP32" s="117">
        <f t="shared" si="126"/>
        <v>0</v>
      </c>
      <c r="CQ32" s="118">
        <f ca="1">IF(OR(CG32&lt;&gt;"",CI32&lt;&gt;""),RANK(CP32,CP$11:INDIRECT(CP$7,FALSE)),"")</f>
      </c>
      <c r="CR32" s="119"/>
      <c r="CS32" s="5"/>
      <c r="CT32" s="113">
        <f t="shared" si="99"/>
      </c>
      <c r="CU32" s="21"/>
      <c r="CV32" s="114">
        <f t="shared" si="127"/>
      </c>
      <c r="CW32" s="114">
        <f t="shared" si="128"/>
        <v>0</v>
      </c>
      <c r="CX32" s="115">
        <f ca="1">IF(OR(CS32&lt;&gt;"",CU32&lt;&gt;""),RANK(CW32,CW$11:INDIRECT(CW$7,FALSE)),"")</f>
      </c>
      <c r="CY32" s="116"/>
      <c r="CZ32" s="117">
        <f t="shared" si="14"/>
      </c>
      <c r="DA32" s="120">
        <f>IF(AND($F$8&lt;8,CZ32&lt;&gt;""),HLOOKUP(MATCH(EV32,EZ32:FF32,0),Discards,1,FALSE),"")</f>
      </c>
      <c r="DB32" s="117">
        <f t="shared" si="129"/>
        <v>0</v>
      </c>
      <c r="DC32" s="118">
        <f ca="1">IF(OR(CS32&lt;&gt;"",CU32&lt;&gt;""),RANK(DB32,DB$11:INDIRECT(DB$7,FALSE)),"")</f>
      </c>
      <c r="DD32" s="119"/>
      <c r="DE32" s="5"/>
      <c r="DF32" s="113">
        <f t="shared" si="100"/>
      </c>
      <c r="DG32" s="21"/>
      <c r="DH32" s="114">
        <f t="shared" si="130"/>
      </c>
      <c r="DI32" s="114">
        <f t="shared" si="131"/>
        <v>0</v>
      </c>
      <c r="DJ32" s="115">
        <f ca="1">IF(OR(DE32&lt;&gt;"",DG32&lt;&gt;""),RANK(DI32,DI$11:INDIRECT(DI$7,FALSE)),"")</f>
      </c>
      <c r="DK32" s="116"/>
      <c r="DL32" s="117">
        <f t="shared" si="16"/>
      </c>
      <c r="DM32" s="120">
        <f>IF(AND($F$8&lt;9,DL32&lt;&gt;""),HLOOKUP(MATCH(EW32,EZ32:FG32,0),Discards,1,FALSE),"")</f>
      </c>
      <c r="DN32" s="117">
        <f t="shared" si="132"/>
        <v>0</v>
      </c>
      <c r="DO32" s="118">
        <f ca="1">IF(OR(DE32&lt;&gt;"",DG32&lt;&gt;""),RANK(DN32,DN$11:INDIRECT(DN$7,FALSE)),"")</f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622.1</v>
      </c>
      <c r="ER32" s="28">
        <f>MIN($EZ32:FB32)</f>
        <v>622.1</v>
      </c>
      <c r="ES32" s="28">
        <f>MIN($EZ32:FC32)</f>
        <v>622.1</v>
      </c>
      <c r="ET32" s="28">
        <f>MIN($EZ32:FD32)</f>
        <v>622.1</v>
      </c>
      <c r="EU32" s="28">
        <f>MIN($EZ32:FE32)</f>
        <v>622.1</v>
      </c>
      <c r="EV32" s="28">
        <f>MIN($EZ32:FF32)</f>
        <v>622.1</v>
      </c>
      <c r="EW32" s="28">
        <f>MIN($EZ32:FG32)</f>
        <v>622.1</v>
      </c>
      <c r="EX32" s="28">
        <f>MIN($EZ32:FH32)</f>
        <v>622.1</v>
      </c>
      <c r="EY32" s="28">
        <f>MIN($EZ32:FI32)</f>
        <v>622.1</v>
      </c>
      <c r="EZ32" s="28">
        <f t="shared" si="22"/>
        <v>622.1</v>
      </c>
      <c r="FA32" s="28">
        <f t="shared" si="23"/>
        <v>868.1</v>
      </c>
      <c r="FB32" s="28">
        <f t="shared" si="24"/>
        <v>902.7</v>
      </c>
      <c r="FC32" s="28">
        <f t="shared" si="25"/>
        <v>895.5</v>
      </c>
      <c r="FD32" s="28">
        <f t="shared" si="26"/>
      </c>
      <c r="FE32" s="28">
        <f t="shared" si="27"/>
      </c>
      <c r="FF32" s="28">
        <f t="shared" si="28"/>
      </c>
      <c r="FG32" s="28">
        <f t="shared" si="29"/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 t="s">
        <v>120</v>
      </c>
      <c r="D33" s="135"/>
      <c r="E33" s="134"/>
      <c r="F33" s="134"/>
      <c r="G33" s="149"/>
      <c r="H33" s="136">
        <f t="shared" si="103"/>
      </c>
      <c r="I33" s="137">
        <f t="shared" si="104"/>
        <v>2410.7</v>
      </c>
      <c r="J33" s="137">
        <f>AD33+AO33+BA33+BM33+BY33+CK33+CW33+DI33+DU33+EG33-(MIN(EZ33:FI33)*$EY$2)</f>
        <v>2410.7</v>
      </c>
      <c r="K33" s="140">
        <f ca="1">IF(I33&lt;&gt;"",RANK(I33,J$11:INDIRECT(J$7,FALSE)),"")</f>
        <v>23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79.76</v>
      </c>
      <c r="AA33" s="113">
        <f t="shared" si="107"/>
        <v>79.76</v>
      </c>
      <c r="AB33" s="21"/>
      <c r="AC33" s="114">
        <f t="shared" si="108"/>
        <v>646.2</v>
      </c>
      <c r="AD33" s="114">
        <f t="shared" si="109"/>
        <v>646.2</v>
      </c>
      <c r="AE33" s="115">
        <f ca="1">IF(OR(Z33&lt;&gt;"",AB33&lt;&gt;""),RANK(AD33,AD$11:INDIRECT(AD$7,FALSE)),"")</f>
        <v>28</v>
      </c>
      <c r="AF33" s="116"/>
      <c r="AG33" s="117">
        <f t="shared" si="110"/>
        <v>646.2</v>
      </c>
      <c r="AH33" s="117">
        <f t="shared" si="111"/>
        <v>646.2</v>
      </c>
      <c r="AI33" s="118">
        <f ca="1">IF(OR(Z33&lt;&gt;"",AB33&lt;&gt;""),RANK(AH33,AH$11:INDIRECT(AH$7,FALSE)),"")</f>
        <v>28</v>
      </c>
      <c r="AJ33" s="119"/>
      <c r="AK33" s="5">
        <v>60.27</v>
      </c>
      <c r="AL33" s="113">
        <f t="shared" si="112"/>
        <v>60.27</v>
      </c>
      <c r="AM33" s="21"/>
      <c r="AN33" s="114">
        <f t="shared" si="113"/>
        <v>909.4</v>
      </c>
      <c r="AO33" s="114">
        <f t="shared" si="114"/>
        <v>909.4</v>
      </c>
      <c r="AP33" s="115">
        <f ca="1">IF(OR(AK33&lt;&gt;"",AM33&lt;&gt;""),RANK(AO33,AO$11:INDIRECT(AO$7,FALSE)),"")</f>
        <v>10</v>
      </c>
      <c r="AQ33" s="116"/>
      <c r="AR33" s="117">
        <f t="shared" si="3"/>
        <v>1555.6</v>
      </c>
      <c r="AS33" s="120">
        <f>IF(AND($F$8&lt;3,AR33&lt;&gt;""),HLOOKUP(MATCH(EQ33,EZ33:FA33,0),Discards,1,FALSE),"")</f>
      </c>
      <c r="AT33" s="117">
        <f t="shared" si="4"/>
        <v>1555.6</v>
      </c>
      <c r="AU33" s="118">
        <f ca="1">IF(OR(AK33&lt;&gt;"",AM33&lt;&gt;""),RANK(AT33,AT$11:INDIRECT(AT$7,FALSE)),"")</f>
        <v>20</v>
      </c>
      <c r="AV33" s="119"/>
      <c r="AW33" s="5">
        <v>69.86</v>
      </c>
      <c r="AX33" s="113">
        <f t="shared" si="95"/>
        <v>69.86</v>
      </c>
      <c r="AY33" s="21"/>
      <c r="AZ33" s="114">
        <f t="shared" si="115"/>
        <v>786</v>
      </c>
      <c r="BA33" s="114">
        <f t="shared" si="116"/>
        <v>786</v>
      </c>
      <c r="BB33" s="115">
        <f ca="1">IF(OR(AW33&lt;&gt;"",AY33&lt;&gt;""),RANK(BA33,BA$11:INDIRECT(BA$7,FALSE)),"")</f>
        <v>22</v>
      </c>
      <c r="BC33" s="116"/>
      <c r="BD33" s="117">
        <f t="shared" si="6"/>
        <v>2341.6</v>
      </c>
      <c r="BE33" s="120">
        <f>IF(AND($F$8&lt;4,BD33&lt;&gt;""),HLOOKUP(MATCH(ER33,EZ33:FB33,0),Discards,1,FALSE),"")</f>
      </c>
      <c r="BF33" s="117">
        <f t="shared" si="117"/>
        <v>2341.6</v>
      </c>
      <c r="BG33" s="118">
        <f ca="1">IF(OR(AW33&lt;&gt;"",AY33&lt;&gt;""),RANK(BF33,BF$11:INDIRECT(BF$7,FALSE)),"")</f>
        <v>23</v>
      </c>
      <c r="BH33" s="119"/>
      <c r="BI33" s="5">
        <v>76.05</v>
      </c>
      <c r="BJ33" s="113">
        <f t="shared" si="96"/>
        <v>76.05</v>
      </c>
      <c r="BK33" s="21"/>
      <c r="BL33" s="114">
        <f t="shared" si="118"/>
        <v>715.3</v>
      </c>
      <c r="BM33" s="114">
        <f t="shared" si="119"/>
        <v>715.3</v>
      </c>
      <c r="BN33" s="115">
        <f ca="1">IF(OR(BI33&lt;&gt;"",BK33&lt;&gt;""),RANK(BM33,BM$11:INDIRECT(BM$7,FALSE)),"")</f>
        <v>29</v>
      </c>
      <c r="BO33" s="116"/>
      <c r="BP33" s="117">
        <f t="shared" si="8"/>
        <v>2410.7</v>
      </c>
      <c r="BQ33" s="120">
        <f>IF(AND($F$8&lt;5,BP33&lt;&gt;""),HLOOKUP(MATCH(ES33,EZ33:FC33,0),Discards,1,FALSE),"")</f>
        <v>1</v>
      </c>
      <c r="BR33" s="117">
        <f t="shared" si="120"/>
        <v>2410.7</v>
      </c>
      <c r="BS33" s="118">
        <f ca="1">IF(OR(BI33&lt;&gt;"",BK33&lt;&gt;""),RANK(BR33,BR$11:INDIRECT(BR$7,FALSE)),"")</f>
        <v>23</v>
      </c>
      <c r="BT33" s="119"/>
      <c r="BU33" s="5"/>
      <c r="BV33" s="113">
        <f t="shared" si="97"/>
      </c>
      <c r="BW33" s="21"/>
      <c r="BX33" s="114">
        <f t="shared" si="121"/>
      </c>
      <c r="BY33" s="114">
        <f t="shared" si="122"/>
        <v>0</v>
      </c>
      <c r="BZ33" s="115">
        <f ca="1">IF(OR(BU33&lt;&gt;"",BW33&lt;&gt;""),RANK(BY33,BY$11:INDIRECT(BY$7,FALSE)),"")</f>
      </c>
      <c r="CA33" s="116"/>
      <c r="CB33" s="117">
        <f t="shared" si="10"/>
      </c>
      <c r="CC33" s="120">
        <f>IF(AND($F$8&lt;6,CB33&lt;&gt;""),HLOOKUP(MATCH(ET33,EZ33:FD33,0),Discards,1,FALSE),"")</f>
      </c>
      <c r="CD33" s="117">
        <f t="shared" si="123"/>
        <v>0</v>
      </c>
      <c r="CE33" s="118">
        <f ca="1">IF(OR(BU33&lt;&gt;"",BW33&lt;&gt;""),RANK(CD33,CD$11:INDIRECT(CD$7,FALSE)),"")</f>
      </c>
      <c r="CF33" s="119"/>
      <c r="CG33" s="5"/>
      <c r="CH33" s="113">
        <f t="shared" si="98"/>
      </c>
      <c r="CI33" s="21"/>
      <c r="CJ33" s="114">
        <f t="shared" si="124"/>
      </c>
      <c r="CK33" s="114">
        <f t="shared" si="125"/>
        <v>0</v>
      </c>
      <c r="CL33" s="115">
        <f ca="1">IF(OR(CG33&lt;&gt;"",CI33&lt;&gt;""),RANK(CK33,CK$11:INDIRECT(CK$7,FALSE)),"")</f>
      </c>
      <c r="CM33" s="116"/>
      <c r="CN33" s="117">
        <f t="shared" si="12"/>
      </c>
      <c r="CO33" s="120">
        <f>IF(AND($F$8&lt;7,CN33&lt;&gt;""),HLOOKUP(MATCH(EU33,EZ33:FE33,0),Discards,1,FALSE),"")</f>
      </c>
      <c r="CP33" s="117">
        <f t="shared" si="126"/>
        <v>0</v>
      </c>
      <c r="CQ33" s="118">
        <f ca="1">IF(OR(CG33&lt;&gt;"",CI33&lt;&gt;""),RANK(CP33,CP$11:INDIRECT(CP$7,FALSE)),"")</f>
      </c>
      <c r="CR33" s="119"/>
      <c r="CS33" s="5"/>
      <c r="CT33" s="113">
        <f t="shared" si="99"/>
      </c>
      <c r="CU33" s="21"/>
      <c r="CV33" s="114">
        <f t="shared" si="127"/>
      </c>
      <c r="CW33" s="114">
        <f t="shared" si="128"/>
        <v>0</v>
      </c>
      <c r="CX33" s="115">
        <f ca="1">IF(OR(CS33&lt;&gt;"",CU33&lt;&gt;""),RANK(CW33,CW$11:INDIRECT(CW$7,FALSE)),"")</f>
      </c>
      <c r="CY33" s="116"/>
      <c r="CZ33" s="117">
        <f t="shared" si="14"/>
      </c>
      <c r="DA33" s="120">
        <f>IF(AND($F$8&lt;8,CZ33&lt;&gt;""),HLOOKUP(MATCH(EV33,EZ33:FF33,0),Discards,1,FALSE),"")</f>
      </c>
      <c r="DB33" s="117">
        <f t="shared" si="129"/>
        <v>0</v>
      </c>
      <c r="DC33" s="118">
        <f ca="1">IF(OR(CS33&lt;&gt;"",CU33&lt;&gt;""),RANK(DB33,DB$11:INDIRECT(DB$7,FALSE)),"")</f>
      </c>
      <c r="DD33" s="119"/>
      <c r="DE33" s="5"/>
      <c r="DF33" s="113">
        <f t="shared" si="100"/>
      </c>
      <c r="DG33" s="21"/>
      <c r="DH33" s="114">
        <f t="shared" si="130"/>
      </c>
      <c r="DI33" s="114">
        <f t="shared" si="131"/>
        <v>0</v>
      </c>
      <c r="DJ33" s="115">
        <f ca="1">IF(OR(DE33&lt;&gt;"",DG33&lt;&gt;""),RANK(DI33,DI$11:INDIRECT(DI$7,FALSE)),"")</f>
      </c>
      <c r="DK33" s="116"/>
      <c r="DL33" s="117">
        <f t="shared" si="16"/>
      </c>
      <c r="DM33" s="120">
        <f>IF(AND($F$8&lt;9,DL33&lt;&gt;""),HLOOKUP(MATCH(EW33,EZ33:FG33,0),Discards,1,FALSE),"")</f>
      </c>
      <c r="DN33" s="117">
        <f t="shared" si="132"/>
        <v>0</v>
      </c>
      <c r="DO33" s="118">
        <f ca="1">IF(OR(DE33&lt;&gt;"",DG33&lt;&gt;""),RANK(DN33,DN$11:INDIRECT(DN$7,FALSE)),"")</f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1</v>
      </c>
      <c r="EQ33" s="28">
        <f>MIN($EZ33:FA33)</f>
        <v>646.2</v>
      </c>
      <c r="ER33" s="28">
        <f>MIN($EZ33:FB33)</f>
        <v>646.2</v>
      </c>
      <c r="ES33" s="28">
        <f>MIN($EZ33:FC33)</f>
        <v>646.2</v>
      </c>
      <c r="ET33" s="28">
        <f>MIN($EZ33:FD33)</f>
        <v>646.2</v>
      </c>
      <c r="EU33" s="28">
        <f>MIN($EZ33:FE33)</f>
        <v>646.2</v>
      </c>
      <c r="EV33" s="28">
        <f>MIN($EZ33:FF33)</f>
        <v>646.2</v>
      </c>
      <c r="EW33" s="28">
        <f>MIN($EZ33:FG33)</f>
        <v>646.2</v>
      </c>
      <c r="EX33" s="28">
        <f>MIN($EZ33:FH33)</f>
        <v>646.2</v>
      </c>
      <c r="EY33" s="28">
        <f>MIN($EZ33:FI33)</f>
        <v>646.2</v>
      </c>
      <c r="EZ33" s="28">
        <f t="shared" si="22"/>
        <v>646.2</v>
      </c>
      <c r="FA33" s="28">
        <f t="shared" si="23"/>
        <v>909.4</v>
      </c>
      <c r="FB33" s="28">
        <f t="shared" si="24"/>
        <v>786</v>
      </c>
      <c r="FC33" s="28">
        <f t="shared" si="25"/>
        <v>715.3</v>
      </c>
      <c r="FD33" s="28">
        <f t="shared" si="26"/>
      </c>
      <c r="FE33" s="28">
        <f t="shared" si="27"/>
      </c>
      <c r="FF33" s="28">
        <f t="shared" si="28"/>
      </c>
      <c r="FG33" s="28">
        <f t="shared" si="29"/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2"/>
        <v>255</v>
      </c>
      <c r="FR33" s="26">
        <f t="shared" si="143"/>
        <v>255</v>
      </c>
      <c r="FS33" s="26">
        <f t="shared" si="144"/>
        <v>255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 t="s">
        <v>91</v>
      </c>
      <c r="D34" s="135"/>
      <c r="E34" s="134"/>
      <c r="F34" s="134"/>
      <c r="G34" s="149"/>
      <c r="H34" s="136">
        <f t="shared" si="103"/>
      </c>
      <c r="I34" s="137">
        <f t="shared" si="104"/>
        <v>2712.1</v>
      </c>
      <c r="J34" s="137">
        <f>AD34+AO34+BA34+BM34+BY34+CK34+CW34+DI34+DU34+EG34-(MIN(EZ34:FI34)*$EY$2)</f>
        <v>2712.1</v>
      </c>
      <c r="K34" s="140">
        <f ca="1">IF(I34&lt;&gt;"",RANK(I34,J$11:INDIRECT(J$7,FALSE)),"")</f>
        <v>9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58.24</v>
      </c>
      <c r="AA34" s="113">
        <f t="shared" si="107"/>
        <v>58.24</v>
      </c>
      <c r="AB34" s="21"/>
      <c r="AC34" s="114">
        <f t="shared" si="108"/>
        <v>885</v>
      </c>
      <c r="AD34" s="114">
        <f t="shared" si="109"/>
        <v>885</v>
      </c>
      <c r="AE34" s="115">
        <f ca="1">IF(OR(Z34&lt;&gt;"",AB34&lt;&gt;""),RANK(AD34,AD$11:INDIRECT(AD$7,FALSE)),"")</f>
        <v>5</v>
      </c>
      <c r="AF34" s="116"/>
      <c r="AG34" s="117">
        <f t="shared" si="110"/>
        <v>885</v>
      </c>
      <c r="AH34" s="117">
        <f t="shared" si="111"/>
        <v>885</v>
      </c>
      <c r="AI34" s="118">
        <f ca="1">IF(OR(Z34&lt;&gt;"",AB34&lt;&gt;""),RANK(AH34,AH$11:INDIRECT(AH$7,FALSE)),"")</f>
        <v>5</v>
      </c>
      <c r="AJ34" s="119"/>
      <c r="AK34" s="5">
        <v>61.44</v>
      </c>
      <c r="AL34" s="113">
        <f t="shared" si="112"/>
        <v>61.44</v>
      </c>
      <c r="AM34" s="21"/>
      <c r="AN34" s="114">
        <f t="shared" si="113"/>
        <v>892.1</v>
      </c>
      <c r="AO34" s="114">
        <f t="shared" si="114"/>
        <v>892.1</v>
      </c>
      <c r="AP34" s="115">
        <f ca="1">IF(OR(AK34&lt;&gt;"",AM34&lt;&gt;""),RANK(AO34,AO$11:INDIRECT(AO$7,FALSE)),"")</f>
        <v>11</v>
      </c>
      <c r="AQ34" s="116"/>
      <c r="AR34" s="117">
        <f t="shared" si="3"/>
        <v>1777.1</v>
      </c>
      <c r="AS34" s="120">
        <f>IF(AND($F$8&lt;3,AR34&lt;&gt;""),HLOOKUP(MATCH(EQ34,EZ34:FA34,0),Discards,1,FALSE),"")</f>
      </c>
      <c r="AT34" s="117">
        <f t="shared" si="4"/>
        <v>1777.1</v>
      </c>
      <c r="AU34" s="118">
        <f ca="1">IF(OR(AK34&lt;&gt;"",AM34&lt;&gt;""),RANK(AT34,AT$11:INDIRECT(AT$7,FALSE)),"")</f>
        <v>7</v>
      </c>
      <c r="AV34" s="119"/>
      <c r="AW34" s="5">
        <v>58.73</v>
      </c>
      <c r="AX34" s="113">
        <f t="shared" si="95"/>
        <v>58.73</v>
      </c>
      <c r="AY34" s="21"/>
      <c r="AZ34" s="114">
        <f t="shared" si="115"/>
        <v>935</v>
      </c>
      <c r="BA34" s="114">
        <f t="shared" si="116"/>
        <v>935</v>
      </c>
      <c r="BB34" s="115">
        <f ca="1">IF(OR(AW34&lt;&gt;"",AY34&lt;&gt;""),RANK(BA34,BA$11:INDIRECT(BA$7,FALSE)),"")</f>
        <v>6</v>
      </c>
      <c r="BC34" s="116"/>
      <c r="BD34" s="117">
        <f t="shared" si="6"/>
        <v>2712.1</v>
      </c>
      <c r="BE34" s="120">
        <f>IF(AND($F$8&lt;4,BD34&lt;&gt;""),HLOOKUP(MATCH(ER34,EZ34:FB34,0),Discards,1,FALSE),"")</f>
      </c>
      <c r="BF34" s="117">
        <f t="shared" si="117"/>
        <v>2712.1</v>
      </c>
      <c r="BG34" s="118">
        <f ca="1">IF(OR(AW34&lt;&gt;"",AY34&lt;&gt;""),RANK(BF34,BF$11:INDIRECT(BF$7,FALSE)),"")</f>
        <v>5</v>
      </c>
      <c r="BH34" s="119"/>
      <c r="BI34" s="5">
        <v>83.07</v>
      </c>
      <c r="BJ34" s="113">
        <f t="shared" si="96"/>
        <v>83.07</v>
      </c>
      <c r="BK34" s="21"/>
      <c r="BL34" s="114">
        <f t="shared" si="118"/>
        <v>654.9</v>
      </c>
      <c r="BM34" s="114">
        <f t="shared" si="119"/>
        <v>654.9</v>
      </c>
      <c r="BN34" s="115">
        <f ca="1">IF(OR(BI34&lt;&gt;"",BK34&lt;&gt;""),RANK(BM34,BM$11:INDIRECT(BM$7,FALSE)),"")</f>
        <v>31</v>
      </c>
      <c r="BO34" s="116"/>
      <c r="BP34" s="117">
        <f t="shared" si="8"/>
        <v>2712.1</v>
      </c>
      <c r="BQ34" s="120">
        <f>IF(AND($F$8&lt;5,BP34&lt;&gt;""),HLOOKUP(MATCH(ES34,EZ34:FC34,0),Discards,1,FALSE),"")</f>
        <v>4</v>
      </c>
      <c r="BR34" s="117">
        <f t="shared" si="120"/>
        <v>2712.1</v>
      </c>
      <c r="BS34" s="118">
        <f ca="1">IF(OR(BI34&lt;&gt;"",BK34&lt;&gt;""),RANK(BR34,BR$11:INDIRECT(BR$7,FALSE)),"")</f>
        <v>9</v>
      </c>
      <c r="BT34" s="119"/>
      <c r="BU34" s="5"/>
      <c r="BV34" s="113">
        <f t="shared" si="97"/>
      </c>
      <c r="BW34" s="21"/>
      <c r="BX34" s="114">
        <f t="shared" si="121"/>
      </c>
      <c r="BY34" s="114">
        <f t="shared" si="122"/>
        <v>0</v>
      </c>
      <c r="BZ34" s="115">
        <f ca="1">IF(OR(BU34&lt;&gt;"",BW34&lt;&gt;""),RANK(BY34,BY$11:INDIRECT(BY$7,FALSE)),"")</f>
      </c>
      <c r="CA34" s="116"/>
      <c r="CB34" s="117">
        <f t="shared" si="10"/>
      </c>
      <c r="CC34" s="120">
        <f>IF(AND($F$8&lt;6,CB34&lt;&gt;""),HLOOKUP(MATCH(ET34,EZ34:FD34,0),Discards,1,FALSE),"")</f>
      </c>
      <c r="CD34" s="117">
        <f t="shared" si="123"/>
        <v>0</v>
      </c>
      <c r="CE34" s="118">
        <f ca="1">IF(OR(BU34&lt;&gt;"",BW34&lt;&gt;""),RANK(CD34,CD$11:INDIRECT(CD$7,FALSE)),"")</f>
      </c>
      <c r="CF34" s="119"/>
      <c r="CG34" s="5"/>
      <c r="CH34" s="113">
        <f t="shared" si="98"/>
      </c>
      <c r="CI34" s="21"/>
      <c r="CJ34" s="114">
        <f t="shared" si="124"/>
      </c>
      <c r="CK34" s="114">
        <f t="shared" si="125"/>
        <v>0</v>
      </c>
      <c r="CL34" s="115">
        <f ca="1">IF(OR(CG34&lt;&gt;"",CI34&lt;&gt;""),RANK(CK34,CK$11:INDIRECT(CK$7,FALSE)),"")</f>
      </c>
      <c r="CM34" s="116"/>
      <c r="CN34" s="117">
        <f t="shared" si="12"/>
      </c>
      <c r="CO34" s="120">
        <f>IF(AND($F$8&lt;7,CN34&lt;&gt;""),HLOOKUP(MATCH(EU34,EZ34:FE34,0),Discards,1,FALSE),"")</f>
      </c>
      <c r="CP34" s="117">
        <f t="shared" si="126"/>
        <v>0</v>
      </c>
      <c r="CQ34" s="118">
        <f ca="1">IF(OR(CG34&lt;&gt;"",CI34&lt;&gt;""),RANK(CP34,CP$11:INDIRECT(CP$7,FALSE)),"")</f>
      </c>
      <c r="CR34" s="119"/>
      <c r="CS34" s="5"/>
      <c r="CT34" s="113">
        <f t="shared" si="99"/>
      </c>
      <c r="CU34" s="21"/>
      <c r="CV34" s="114">
        <f t="shared" si="127"/>
      </c>
      <c r="CW34" s="114">
        <f t="shared" si="128"/>
        <v>0</v>
      </c>
      <c r="CX34" s="115">
        <f ca="1">IF(OR(CS34&lt;&gt;"",CU34&lt;&gt;""),RANK(CW34,CW$11:INDIRECT(CW$7,FALSE)),"")</f>
      </c>
      <c r="CY34" s="116"/>
      <c r="CZ34" s="117">
        <f t="shared" si="14"/>
      </c>
      <c r="DA34" s="120">
        <f>IF(AND($F$8&lt;8,CZ34&lt;&gt;""),HLOOKUP(MATCH(EV34,EZ34:FF34,0),Discards,1,FALSE),"")</f>
      </c>
      <c r="DB34" s="117">
        <f t="shared" si="129"/>
        <v>0</v>
      </c>
      <c r="DC34" s="118">
        <f ca="1">IF(OR(CS34&lt;&gt;"",CU34&lt;&gt;""),RANK(DB34,DB$11:INDIRECT(DB$7,FALSE)),"")</f>
      </c>
      <c r="DD34" s="119"/>
      <c r="DE34" s="5"/>
      <c r="DF34" s="113">
        <f t="shared" si="100"/>
      </c>
      <c r="DG34" s="21"/>
      <c r="DH34" s="114">
        <f t="shared" si="130"/>
      </c>
      <c r="DI34" s="114">
        <f t="shared" si="131"/>
        <v>0</v>
      </c>
      <c r="DJ34" s="115">
        <f ca="1">IF(OR(DE34&lt;&gt;"",DG34&lt;&gt;""),RANK(DI34,DI$11:INDIRECT(DI$7,FALSE)),"")</f>
      </c>
      <c r="DK34" s="116"/>
      <c r="DL34" s="117">
        <f t="shared" si="16"/>
      </c>
      <c r="DM34" s="120">
        <f>IF(AND($F$8&lt;9,DL34&lt;&gt;""),HLOOKUP(MATCH(EW34,EZ34:FG34,0),Discards,1,FALSE),"")</f>
      </c>
      <c r="DN34" s="117">
        <f t="shared" si="132"/>
        <v>0</v>
      </c>
      <c r="DO34" s="118">
        <f ca="1">IF(OR(DE34&lt;&gt;"",DG34&lt;&gt;""),RANK(DN34,DN$11:INDIRECT(DN$7,FALSE)),"")</f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1</v>
      </c>
      <c r="EQ34" s="28">
        <f>MIN($EZ34:FA34)</f>
        <v>885</v>
      </c>
      <c r="ER34" s="28">
        <f>MIN($EZ34:FB34)</f>
        <v>885</v>
      </c>
      <c r="ES34" s="28">
        <f>MIN($EZ34:FC34)</f>
        <v>654.9</v>
      </c>
      <c r="ET34" s="28">
        <f>MIN($EZ34:FD34)</f>
        <v>654.9</v>
      </c>
      <c r="EU34" s="28">
        <f>MIN($EZ34:FE34)</f>
        <v>654.9</v>
      </c>
      <c r="EV34" s="28">
        <f>MIN($EZ34:FF34)</f>
        <v>654.9</v>
      </c>
      <c r="EW34" s="28">
        <f>MIN($EZ34:FG34)</f>
        <v>654.9</v>
      </c>
      <c r="EX34" s="28">
        <f>MIN($EZ34:FH34)</f>
        <v>654.9</v>
      </c>
      <c r="EY34" s="28">
        <f>MIN($EZ34:FI34)</f>
        <v>654.9</v>
      </c>
      <c r="EZ34" s="28">
        <f t="shared" si="22"/>
        <v>885</v>
      </c>
      <c r="FA34" s="28">
        <f t="shared" si="23"/>
        <v>892.1</v>
      </c>
      <c r="FB34" s="28">
        <f t="shared" si="24"/>
        <v>935</v>
      </c>
      <c r="FC34" s="28">
        <f t="shared" si="25"/>
        <v>654.9</v>
      </c>
      <c r="FD34" s="28">
        <f t="shared" si="26"/>
      </c>
      <c r="FE34" s="28">
        <f t="shared" si="27"/>
      </c>
      <c r="FF34" s="28">
        <f t="shared" si="28"/>
      </c>
      <c r="FG34" s="28">
        <f t="shared" si="29"/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2"/>
        <v>255</v>
      </c>
      <c r="FR34" s="26">
        <f t="shared" si="143"/>
        <v>255</v>
      </c>
      <c r="FS34" s="26">
        <f t="shared" si="144"/>
        <v>255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 t="s">
        <v>121</v>
      </c>
      <c r="D35" s="19"/>
      <c r="E35" s="18"/>
      <c r="F35" s="18"/>
      <c r="G35" s="148"/>
      <c r="H35" s="122">
        <f t="shared" si="103"/>
      </c>
      <c r="I35" s="30">
        <f t="shared" si="104"/>
        <v>2508</v>
      </c>
      <c r="J35" s="30">
        <f>AD35+AO35+BA35+BM35+BY35+CK35+CW35+DI35+DU35+EG35-(MIN(EZ35:FI35)*$EY$2)</f>
        <v>2508</v>
      </c>
      <c r="K35" s="139">
        <f ca="1">IF(I35&lt;&gt;"",RANK(I35,J$11:INDIRECT(J$7,FALSE)),"")</f>
        <v>21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69.14</v>
      </c>
      <c r="AA35" s="103">
        <f t="shared" si="107"/>
        <v>69.14</v>
      </c>
      <c r="AB35" s="20"/>
      <c r="AC35" s="104">
        <f t="shared" si="108"/>
        <v>745.4</v>
      </c>
      <c r="AD35" s="104">
        <f t="shared" si="109"/>
        <v>745.4</v>
      </c>
      <c r="AE35" s="105">
        <f ca="1">IF(OR(Z35&lt;&gt;"",AB35&lt;&gt;""),RANK(AD35,AD$11:INDIRECT(AD$7,FALSE)),"")</f>
        <v>18</v>
      </c>
      <c r="AF35" s="106"/>
      <c r="AG35" s="107">
        <f t="shared" si="110"/>
        <v>745.4</v>
      </c>
      <c r="AH35" s="107">
        <f t="shared" si="111"/>
        <v>745.4</v>
      </c>
      <c r="AI35" s="108">
        <f ca="1">IF(OR(Z35&lt;&gt;"",AB35&lt;&gt;""),RANK(AH35,AH$11:INDIRECT(AH$7,FALSE)),"")</f>
        <v>18</v>
      </c>
      <c r="AJ35" s="109"/>
      <c r="AK35" s="4">
        <v>58.41</v>
      </c>
      <c r="AL35" s="103">
        <f t="shared" si="112"/>
        <v>58.41</v>
      </c>
      <c r="AM35" s="20"/>
      <c r="AN35" s="104">
        <f t="shared" si="113"/>
        <v>938.4</v>
      </c>
      <c r="AO35" s="104">
        <f t="shared" si="114"/>
        <v>938.4</v>
      </c>
      <c r="AP35" s="105">
        <f ca="1">IF(OR(AK35&lt;&gt;"",AM35&lt;&gt;""),RANK(AO35,AO$11:INDIRECT(AO$7,FALSE)),"")</f>
        <v>7</v>
      </c>
      <c r="AQ35" s="106"/>
      <c r="AR35" s="107">
        <f t="shared" si="3"/>
        <v>1683.8</v>
      </c>
      <c r="AS35" s="110">
        <f>IF(AND($F$8&lt;3,AR35&lt;&gt;""),HLOOKUP(MATCH(EQ35,EZ35:FA35,0),Discards,1,FALSE),"")</f>
      </c>
      <c r="AT35" s="107">
        <f t="shared" si="4"/>
        <v>1683.8</v>
      </c>
      <c r="AU35" s="108">
        <f ca="1">IF(OR(AK35&lt;&gt;"",AM35&lt;&gt;""),RANK(AT35,AT$11:INDIRECT(AT$7,FALSE)),"")</f>
        <v>11</v>
      </c>
      <c r="AV35" s="109"/>
      <c r="AW35" s="4">
        <v>66.62</v>
      </c>
      <c r="AX35" s="103">
        <f t="shared" si="95"/>
        <v>66.62</v>
      </c>
      <c r="AY35" s="20"/>
      <c r="AZ35" s="104">
        <f t="shared" si="115"/>
        <v>824.2</v>
      </c>
      <c r="BA35" s="104">
        <f t="shared" si="116"/>
        <v>824.2</v>
      </c>
      <c r="BB35" s="105">
        <f ca="1">IF(OR(AW35&lt;&gt;"",AY35&lt;&gt;""),RANK(BA35,BA$11:INDIRECT(BA$7,FALSE)),"")</f>
        <v>17</v>
      </c>
      <c r="BC35" s="106"/>
      <c r="BD35" s="107">
        <f t="shared" si="6"/>
        <v>2508</v>
      </c>
      <c r="BE35" s="110">
        <f>IF(AND($F$8&lt;4,BD35&lt;&gt;""),HLOOKUP(MATCH(ER35,EZ35:FB35,0),Discards,1,FALSE),"")</f>
      </c>
      <c r="BF35" s="107">
        <f t="shared" si="117"/>
        <v>2508</v>
      </c>
      <c r="BG35" s="108">
        <f ca="1">IF(OR(AW35&lt;&gt;"",AY35&lt;&gt;""),RANK(BF35,BF$11:INDIRECT(BF$7,FALSE)),"")</f>
        <v>13</v>
      </c>
      <c r="BH35" s="109"/>
      <c r="BI35" s="4">
        <v>74.31</v>
      </c>
      <c r="BJ35" s="103">
        <f t="shared" si="96"/>
        <v>74.31</v>
      </c>
      <c r="BK35" s="20"/>
      <c r="BL35" s="104">
        <f t="shared" si="118"/>
        <v>732.1</v>
      </c>
      <c r="BM35" s="104">
        <f t="shared" si="119"/>
        <v>732.1</v>
      </c>
      <c r="BN35" s="105">
        <f ca="1">IF(OR(BI35&lt;&gt;"",BK35&lt;&gt;""),RANK(BM35,BM$11:INDIRECT(BM$7,FALSE)),"")</f>
        <v>24</v>
      </c>
      <c r="BO35" s="106"/>
      <c r="BP35" s="107">
        <f t="shared" si="8"/>
        <v>2508</v>
      </c>
      <c r="BQ35" s="110">
        <f>IF(AND($F$8&lt;5,BP35&lt;&gt;""),HLOOKUP(MATCH(ES35,EZ35:FC35,0),Discards,1,FALSE),"")</f>
        <v>4</v>
      </c>
      <c r="BR35" s="107">
        <f t="shared" si="120"/>
        <v>2508</v>
      </c>
      <c r="BS35" s="108">
        <f ca="1">IF(OR(BI35&lt;&gt;"",BK35&lt;&gt;""),RANK(BR35,BR$11:INDIRECT(BR$7,FALSE)),"")</f>
        <v>21</v>
      </c>
      <c r="BT35" s="109"/>
      <c r="BU35" s="4"/>
      <c r="BV35" s="103">
        <f t="shared" si="97"/>
      </c>
      <c r="BW35" s="20"/>
      <c r="BX35" s="104">
        <f t="shared" si="121"/>
      </c>
      <c r="BY35" s="104">
        <f t="shared" si="122"/>
        <v>0</v>
      </c>
      <c r="BZ35" s="105">
        <f ca="1">IF(OR(BU35&lt;&gt;"",BW35&lt;&gt;""),RANK(BY35,BY$11:INDIRECT(BY$7,FALSE)),"")</f>
      </c>
      <c r="CA35" s="106"/>
      <c r="CB35" s="107">
        <f t="shared" si="10"/>
      </c>
      <c r="CC35" s="110">
        <f>IF(AND($F$8&lt;6,CB35&lt;&gt;""),HLOOKUP(MATCH(ET35,EZ35:FD35,0),Discards,1,FALSE),"")</f>
      </c>
      <c r="CD35" s="107">
        <f t="shared" si="123"/>
        <v>0</v>
      </c>
      <c r="CE35" s="108">
        <f ca="1">IF(OR(BU35&lt;&gt;"",BW35&lt;&gt;""),RANK(CD35,CD$11:INDIRECT(CD$7,FALSE)),"")</f>
      </c>
      <c r="CF35" s="109"/>
      <c r="CG35" s="4"/>
      <c r="CH35" s="103">
        <f t="shared" si="98"/>
      </c>
      <c r="CI35" s="20"/>
      <c r="CJ35" s="104">
        <f t="shared" si="124"/>
      </c>
      <c r="CK35" s="104">
        <f t="shared" si="125"/>
        <v>0</v>
      </c>
      <c r="CL35" s="105">
        <f ca="1">IF(OR(CG35&lt;&gt;"",CI35&lt;&gt;""),RANK(CK35,CK$11:INDIRECT(CK$7,FALSE)),"")</f>
      </c>
      <c r="CM35" s="106"/>
      <c r="CN35" s="107">
        <f t="shared" si="12"/>
      </c>
      <c r="CO35" s="110">
        <f>IF(AND($F$8&lt;7,CN35&lt;&gt;""),HLOOKUP(MATCH(EU35,EZ35:FE35,0),Discards,1,FALSE),"")</f>
      </c>
      <c r="CP35" s="107">
        <f t="shared" si="126"/>
        <v>0</v>
      </c>
      <c r="CQ35" s="108">
        <f ca="1">IF(OR(CG35&lt;&gt;"",CI35&lt;&gt;""),RANK(CP35,CP$11:INDIRECT(CP$7,FALSE)),"")</f>
      </c>
      <c r="CR35" s="109"/>
      <c r="CS35" s="4"/>
      <c r="CT35" s="103">
        <f t="shared" si="99"/>
      </c>
      <c r="CU35" s="20"/>
      <c r="CV35" s="104">
        <f t="shared" si="127"/>
      </c>
      <c r="CW35" s="104">
        <f t="shared" si="128"/>
        <v>0</v>
      </c>
      <c r="CX35" s="105">
        <f ca="1">IF(OR(CS35&lt;&gt;"",CU35&lt;&gt;""),RANK(CW35,CW$11:INDIRECT(CW$7,FALSE)),"")</f>
      </c>
      <c r="CY35" s="106"/>
      <c r="CZ35" s="107">
        <f t="shared" si="14"/>
      </c>
      <c r="DA35" s="110">
        <f>IF(AND($F$8&lt;8,CZ35&lt;&gt;""),HLOOKUP(MATCH(EV35,EZ35:FF35,0),Discards,1,FALSE),"")</f>
      </c>
      <c r="DB35" s="107">
        <f t="shared" si="129"/>
        <v>0</v>
      </c>
      <c r="DC35" s="108">
        <f ca="1">IF(OR(CS35&lt;&gt;"",CU35&lt;&gt;""),RANK(DB35,DB$11:INDIRECT(DB$7,FALSE)),"")</f>
      </c>
      <c r="DD35" s="109"/>
      <c r="DE35" s="4"/>
      <c r="DF35" s="103">
        <f t="shared" si="100"/>
      </c>
      <c r="DG35" s="20"/>
      <c r="DH35" s="104">
        <f t="shared" si="130"/>
      </c>
      <c r="DI35" s="104">
        <f t="shared" si="131"/>
        <v>0</v>
      </c>
      <c r="DJ35" s="105">
        <f ca="1">IF(OR(DE35&lt;&gt;"",DG35&lt;&gt;""),RANK(DI35,DI$11:INDIRECT(DI$7,FALSE)),"")</f>
      </c>
      <c r="DK35" s="106"/>
      <c r="DL35" s="107">
        <f t="shared" si="16"/>
      </c>
      <c r="DM35" s="110">
        <f>IF(AND($F$8&lt;9,DL35&lt;&gt;""),HLOOKUP(MATCH(EW35,EZ35:FG35,0),Discards,1,FALSE),"")</f>
      </c>
      <c r="DN35" s="107">
        <f t="shared" si="132"/>
        <v>0</v>
      </c>
      <c r="DO35" s="108">
        <f ca="1">IF(OR(DE35&lt;&gt;"",DG35&lt;&gt;""),RANK(DN35,DN$11:INDIRECT(DN$7,FALSE)),"")</f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1</v>
      </c>
      <c r="EQ35" s="28">
        <f>MIN($EZ35:FA35)</f>
        <v>745.4</v>
      </c>
      <c r="ER35" s="28">
        <f>MIN($EZ35:FB35)</f>
        <v>745.4</v>
      </c>
      <c r="ES35" s="28">
        <f>MIN($EZ35:FC35)</f>
        <v>732.1</v>
      </c>
      <c r="ET35" s="28">
        <f>MIN($EZ35:FD35)</f>
        <v>732.1</v>
      </c>
      <c r="EU35" s="28">
        <f>MIN($EZ35:FE35)</f>
        <v>732.1</v>
      </c>
      <c r="EV35" s="28">
        <f>MIN($EZ35:FF35)</f>
        <v>732.1</v>
      </c>
      <c r="EW35" s="28">
        <f>MIN($EZ35:FG35)</f>
        <v>732.1</v>
      </c>
      <c r="EX35" s="28">
        <f>MIN($EZ35:FH35)</f>
        <v>732.1</v>
      </c>
      <c r="EY35" s="28">
        <f>MIN($EZ35:FI35)</f>
        <v>732.1</v>
      </c>
      <c r="EZ35" s="28">
        <f t="shared" si="22"/>
        <v>745.4</v>
      </c>
      <c r="FA35" s="28">
        <f t="shared" si="23"/>
        <v>938.4</v>
      </c>
      <c r="FB35" s="28">
        <f t="shared" si="24"/>
        <v>824.2</v>
      </c>
      <c r="FC35" s="28">
        <f t="shared" si="25"/>
        <v>732.1</v>
      </c>
      <c r="FD35" s="28">
        <f t="shared" si="26"/>
      </c>
      <c r="FE35" s="28">
        <f t="shared" si="27"/>
      </c>
      <c r="FF35" s="28">
        <f t="shared" si="28"/>
      </c>
      <c r="FG35" s="28">
        <f t="shared" si="29"/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2"/>
        <v>255</v>
      </c>
      <c r="FR35" s="26">
        <f t="shared" si="143"/>
        <v>255</v>
      </c>
      <c r="FS35" s="26">
        <f t="shared" si="144"/>
        <v>255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 t="s">
        <v>93</v>
      </c>
      <c r="D36" s="19"/>
      <c r="E36" s="18"/>
      <c r="F36" s="18"/>
      <c r="G36" s="148"/>
      <c r="H36" s="122">
        <f t="shared" si="103"/>
      </c>
      <c r="I36" s="30">
        <f t="shared" si="104"/>
        <v>2587.4</v>
      </c>
      <c r="J36" s="30">
        <f>AD36+AO36+BA36+BM36+BY36+CK36+CW36+DI36+DU36+EG36-(MIN(EZ36:FI36)*$EY$2)</f>
        <v>2587.4</v>
      </c>
      <c r="K36" s="139">
        <f ca="1">IF(I36&lt;&gt;"",RANK(I36,J$11:INDIRECT(J$7,FALSE)),"")</f>
        <v>16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66.41</v>
      </c>
      <c r="AA36" s="103">
        <f t="shared" si="107"/>
        <v>66.41</v>
      </c>
      <c r="AB36" s="20"/>
      <c r="AC36" s="104">
        <f t="shared" si="108"/>
        <v>776.1</v>
      </c>
      <c r="AD36" s="104">
        <f t="shared" si="109"/>
        <v>776.1</v>
      </c>
      <c r="AE36" s="105">
        <f ca="1">IF(OR(Z36&lt;&gt;"",AB36&lt;&gt;""),RANK(AD36,AD$11:INDIRECT(AD$7,FALSE)),"")</f>
        <v>15</v>
      </c>
      <c r="AF36" s="106"/>
      <c r="AG36" s="107">
        <f t="shared" si="110"/>
        <v>776.1</v>
      </c>
      <c r="AH36" s="107">
        <f t="shared" si="111"/>
        <v>776.1</v>
      </c>
      <c r="AI36" s="108">
        <f ca="1">IF(OR(Z36&lt;&gt;"",AB36&lt;&gt;""),RANK(AH36,AH$11:INDIRECT(AH$7,FALSE)),"")</f>
        <v>15</v>
      </c>
      <c r="AJ36" s="109"/>
      <c r="AK36" s="4">
        <v>62.23</v>
      </c>
      <c r="AL36" s="103">
        <f t="shared" si="112"/>
        <v>62.23</v>
      </c>
      <c r="AM36" s="20"/>
      <c r="AN36" s="104">
        <f t="shared" si="113"/>
        <v>880.8</v>
      </c>
      <c r="AO36" s="104">
        <f t="shared" si="114"/>
        <v>880.8</v>
      </c>
      <c r="AP36" s="105">
        <f ca="1">IF(OR(AK36&lt;&gt;"",AM36&lt;&gt;""),RANK(AO36,AO$11:INDIRECT(AO$7,FALSE)),"")</f>
        <v>12</v>
      </c>
      <c r="AQ36" s="106"/>
      <c r="AR36" s="107">
        <f t="shared" si="3"/>
        <v>1656.9</v>
      </c>
      <c r="AS36" s="110">
        <f>IF(AND($F$8&lt;3,AR36&lt;&gt;""),HLOOKUP(MATCH(EQ36,EZ36:FA36,0),Discards,1,FALSE),"")</f>
      </c>
      <c r="AT36" s="107">
        <f t="shared" si="4"/>
        <v>1656.9</v>
      </c>
      <c r="AU36" s="108">
        <f ca="1">IF(OR(AK36&lt;&gt;"",AM36&lt;&gt;""),RANK(AT36,AT$11:INDIRECT(AT$7,FALSE)),"")</f>
        <v>14</v>
      </c>
      <c r="AV36" s="109"/>
      <c r="AW36" s="4">
        <v>59.01</v>
      </c>
      <c r="AX36" s="103">
        <f t="shared" si="95"/>
        <v>59.01</v>
      </c>
      <c r="AY36" s="20"/>
      <c r="AZ36" s="104">
        <f t="shared" si="115"/>
        <v>930.5</v>
      </c>
      <c r="BA36" s="104">
        <f t="shared" si="116"/>
        <v>930.5</v>
      </c>
      <c r="BB36" s="105">
        <f ca="1">IF(OR(AW36&lt;&gt;"",AY36&lt;&gt;""),RANK(BA36,BA$11:INDIRECT(BA$7,FALSE)),"")</f>
        <v>7</v>
      </c>
      <c r="BC36" s="106"/>
      <c r="BD36" s="107">
        <f t="shared" si="6"/>
        <v>2587.4</v>
      </c>
      <c r="BE36" s="110">
        <f>IF(AND($F$8&lt;4,BD36&lt;&gt;""),HLOOKUP(MATCH(ER36,EZ36:FB36,0),Discards,1,FALSE),"")</f>
      </c>
      <c r="BF36" s="107">
        <f t="shared" si="117"/>
        <v>2587.4</v>
      </c>
      <c r="BG36" s="108">
        <f ca="1">IF(OR(AW36&lt;&gt;"",AY36&lt;&gt;""),RANK(BF36,BF$11:INDIRECT(BF$7,FALSE)),"")</f>
        <v>10</v>
      </c>
      <c r="BH36" s="109"/>
      <c r="BI36" s="4">
        <v>72.06</v>
      </c>
      <c r="BJ36" s="103">
        <f t="shared" si="96"/>
        <v>72.06</v>
      </c>
      <c r="BK36" s="20"/>
      <c r="BL36" s="104">
        <f t="shared" si="118"/>
        <v>754.9</v>
      </c>
      <c r="BM36" s="104">
        <f t="shared" si="119"/>
        <v>754.9</v>
      </c>
      <c r="BN36" s="105">
        <f ca="1">IF(OR(BI36&lt;&gt;"",BK36&lt;&gt;""),RANK(BM36,BM$11:INDIRECT(BM$7,FALSE)),"")</f>
        <v>22</v>
      </c>
      <c r="BO36" s="106"/>
      <c r="BP36" s="107">
        <f t="shared" si="8"/>
        <v>2587.4</v>
      </c>
      <c r="BQ36" s="110">
        <f>IF(AND($F$8&lt;5,BP36&lt;&gt;""),HLOOKUP(MATCH(ES36,EZ36:FC36,0),Discards,1,FALSE),"")</f>
        <v>4</v>
      </c>
      <c r="BR36" s="107">
        <f t="shared" si="120"/>
        <v>2587.4</v>
      </c>
      <c r="BS36" s="108">
        <f ca="1">IF(OR(BI36&lt;&gt;"",BK36&lt;&gt;""),RANK(BR36,BR$11:INDIRECT(BR$7,FALSE)),"")</f>
        <v>16</v>
      </c>
      <c r="BT36" s="109"/>
      <c r="BU36" s="4"/>
      <c r="BV36" s="103">
        <f t="shared" si="97"/>
      </c>
      <c r="BW36" s="20"/>
      <c r="BX36" s="104">
        <f t="shared" si="121"/>
      </c>
      <c r="BY36" s="104">
        <f t="shared" si="122"/>
        <v>0</v>
      </c>
      <c r="BZ36" s="105">
        <f ca="1">IF(OR(BU36&lt;&gt;"",BW36&lt;&gt;""),RANK(BY36,BY$11:INDIRECT(BY$7,FALSE)),"")</f>
      </c>
      <c r="CA36" s="106"/>
      <c r="CB36" s="107">
        <f t="shared" si="10"/>
      </c>
      <c r="CC36" s="110">
        <f>IF(AND($F$8&lt;6,CB36&lt;&gt;""),HLOOKUP(MATCH(ET36,EZ36:FD36,0),Discards,1,FALSE),"")</f>
      </c>
      <c r="CD36" s="107">
        <f t="shared" si="123"/>
        <v>0</v>
      </c>
      <c r="CE36" s="108">
        <f ca="1">IF(OR(BU36&lt;&gt;"",BW36&lt;&gt;""),RANK(CD36,CD$11:INDIRECT(CD$7,FALSE)),"")</f>
      </c>
      <c r="CF36" s="109"/>
      <c r="CG36" s="4"/>
      <c r="CH36" s="103">
        <f t="shared" si="98"/>
      </c>
      <c r="CI36" s="20"/>
      <c r="CJ36" s="104">
        <f t="shared" si="124"/>
      </c>
      <c r="CK36" s="104">
        <f t="shared" si="125"/>
        <v>0</v>
      </c>
      <c r="CL36" s="105">
        <f ca="1">IF(OR(CG36&lt;&gt;"",CI36&lt;&gt;""),RANK(CK36,CK$11:INDIRECT(CK$7,FALSE)),"")</f>
      </c>
      <c r="CM36" s="106"/>
      <c r="CN36" s="107">
        <f t="shared" si="12"/>
      </c>
      <c r="CO36" s="110">
        <f>IF(AND($F$8&lt;7,CN36&lt;&gt;""),HLOOKUP(MATCH(EU36,EZ36:FE36,0),Discards,1,FALSE),"")</f>
      </c>
      <c r="CP36" s="107">
        <f t="shared" si="126"/>
        <v>0</v>
      </c>
      <c r="CQ36" s="108">
        <f ca="1">IF(OR(CG36&lt;&gt;"",CI36&lt;&gt;""),RANK(CP36,CP$11:INDIRECT(CP$7,FALSE)),"")</f>
      </c>
      <c r="CR36" s="109"/>
      <c r="CS36" s="4"/>
      <c r="CT36" s="103">
        <f t="shared" si="99"/>
      </c>
      <c r="CU36" s="20"/>
      <c r="CV36" s="104">
        <f t="shared" si="127"/>
      </c>
      <c r="CW36" s="104">
        <f t="shared" si="128"/>
        <v>0</v>
      </c>
      <c r="CX36" s="105">
        <f ca="1">IF(OR(CS36&lt;&gt;"",CU36&lt;&gt;""),RANK(CW36,CW$11:INDIRECT(CW$7,FALSE)),"")</f>
      </c>
      <c r="CY36" s="106"/>
      <c r="CZ36" s="107">
        <f t="shared" si="14"/>
      </c>
      <c r="DA36" s="110">
        <f>IF(AND($F$8&lt;8,CZ36&lt;&gt;""),HLOOKUP(MATCH(EV36,EZ36:FF36,0),Discards,1,FALSE),"")</f>
      </c>
      <c r="DB36" s="107">
        <f t="shared" si="129"/>
        <v>0</v>
      </c>
      <c r="DC36" s="108">
        <f ca="1">IF(OR(CS36&lt;&gt;"",CU36&lt;&gt;""),RANK(DB36,DB$11:INDIRECT(DB$7,FALSE)),"")</f>
      </c>
      <c r="DD36" s="109"/>
      <c r="DE36" s="4"/>
      <c r="DF36" s="103">
        <f t="shared" si="100"/>
      </c>
      <c r="DG36" s="20"/>
      <c r="DH36" s="104">
        <f t="shared" si="130"/>
      </c>
      <c r="DI36" s="104">
        <f t="shared" si="131"/>
        <v>0</v>
      </c>
      <c r="DJ36" s="105">
        <f ca="1">IF(OR(DE36&lt;&gt;"",DG36&lt;&gt;""),RANK(DI36,DI$11:INDIRECT(DI$7,FALSE)),"")</f>
      </c>
      <c r="DK36" s="106"/>
      <c r="DL36" s="107">
        <f t="shared" si="16"/>
      </c>
      <c r="DM36" s="110">
        <f>IF(AND($F$8&lt;9,DL36&lt;&gt;""),HLOOKUP(MATCH(EW36,EZ36:FG36,0),Discards,1,FALSE),"")</f>
      </c>
      <c r="DN36" s="107">
        <f t="shared" si="132"/>
        <v>0</v>
      </c>
      <c r="DO36" s="108">
        <f ca="1">IF(OR(DE36&lt;&gt;"",DG36&lt;&gt;""),RANK(DN36,DN$11:INDIRECT(DN$7,FALSE)),"")</f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1</v>
      </c>
      <c r="EQ36" s="28">
        <f>MIN($EZ36:FA36)</f>
        <v>776.1</v>
      </c>
      <c r="ER36" s="28">
        <f>MIN($EZ36:FB36)</f>
        <v>776.1</v>
      </c>
      <c r="ES36" s="28">
        <f>MIN($EZ36:FC36)</f>
        <v>754.9</v>
      </c>
      <c r="ET36" s="28">
        <f>MIN($EZ36:FD36)</f>
        <v>754.9</v>
      </c>
      <c r="EU36" s="28">
        <f>MIN($EZ36:FE36)</f>
        <v>754.9</v>
      </c>
      <c r="EV36" s="28">
        <f>MIN($EZ36:FF36)</f>
        <v>754.9</v>
      </c>
      <c r="EW36" s="28">
        <f>MIN($EZ36:FG36)</f>
        <v>754.9</v>
      </c>
      <c r="EX36" s="28">
        <f>MIN($EZ36:FH36)</f>
        <v>754.9</v>
      </c>
      <c r="EY36" s="28">
        <f>MIN($EZ36:FI36)</f>
        <v>754.9</v>
      </c>
      <c r="EZ36" s="28">
        <f t="shared" si="22"/>
        <v>776.1</v>
      </c>
      <c r="FA36" s="28">
        <f t="shared" si="23"/>
        <v>880.8</v>
      </c>
      <c r="FB36" s="28">
        <f t="shared" si="24"/>
        <v>930.5</v>
      </c>
      <c r="FC36" s="28">
        <f t="shared" si="25"/>
        <v>754.9</v>
      </c>
      <c r="FD36" s="28">
        <f t="shared" si="26"/>
      </c>
      <c r="FE36" s="28">
        <f t="shared" si="27"/>
      </c>
      <c r="FF36" s="28">
        <f t="shared" si="28"/>
      </c>
      <c r="FG36" s="28">
        <f t="shared" si="29"/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2"/>
        <v>255</v>
      </c>
      <c r="FR36" s="26">
        <f t="shared" si="143"/>
        <v>255</v>
      </c>
      <c r="FS36" s="26">
        <f t="shared" si="144"/>
        <v>255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 t="s">
        <v>95</v>
      </c>
      <c r="D37" s="19"/>
      <c r="E37" s="18"/>
      <c r="F37" s="18"/>
      <c r="G37" s="148"/>
      <c r="H37" s="122">
        <f t="shared" si="103"/>
      </c>
      <c r="I37" s="30">
        <f t="shared" si="104"/>
        <v>2810.4000000000005</v>
      </c>
      <c r="J37" s="30">
        <f>AD37+AO37+BA37+BM37+BY37+CK37+CW37+DI37+DU37+EG37-(MIN(EZ37:FI37)*$EY$2)</f>
        <v>2810.4000000000005</v>
      </c>
      <c r="K37" s="139">
        <f ca="1">IF(I37&lt;&gt;"",RANK(I37,J$11:INDIRECT(J$7,FALSE)),"")</f>
        <v>4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61.71</v>
      </c>
      <c r="AA37" s="103">
        <f t="shared" si="107"/>
        <v>61.71</v>
      </c>
      <c r="AB37" s="20"/>
      <c r="AC37" s="104">
        <f t="shared" si="108"/>
        <v>835.2</v>
      </c>
      <c r="AD37" s="104">
        <f t="shared" si="109"/>
        <v>835.2</v>
      </c>
      <c r="AE37" s="105">
        <f ca="1">IF(OR(Z37&lt;&gt;"",AB37&lt;&gt;""),RANK(AD37,AD$11:INDIRECT(AD$7,FALSE)),"")</f>
        <v>8</v>
      </c>
      <c r="AF37" s="106"/>
      <c r="AG37" s="107">
        <f t="shared" si="110"/>
        <v>835.2</v>
      </c>
      <c r="AH37" s="107">
        <f t="shared" si="111"/>
        <v>835.2</v>
      </c>
      <c r="AI37" s="108">
        <f ca="1">IF(OR(Z37&lt;&gt;"",AB37&lt;&gt;""),RANK(AH37,AH$11:INDIRECT(AH$7,FALSE)),"")</f>
        <v>8</v>
      </c>
      <c r="AJ37" s="109"/>
      <c r="AK37" s="4">
        <v>58.61</v>
      </c>
      <c r="AL37" s="103">
        <f t="shared" si="112"/>
        <v>58.61</v>
      </c>
      <c r="AM37" s="20"/>
      <c r="AN37" s="104">
        <f t="shared" si="113"/>
        <v>935.2</v>
      </c>
      <c r="AO37" s="104">
        <f t="shared" si="114"/>
        <v>935.2</v>
      </c>
      <c r="AP37" s="105">
        <f ca="1">IF(OR(AK37&lt;&gt;"",AM37&lt;&gt;""),RANK(AO37,AO$11:INDIRECT(AO$7,FALSE)),"")</f>
        <v>8</v>
      </c>
      <c r="AQ37" s="106"/>
      <c r="AR37" s="107">
        <f t="shared" si="3"/>
        <v>1770.4</v>
      </c>
      <c r="AS37" s="110">
        <f>IF(AND($F$8&lt;3,AR37&lt;&gt;""),HLOOKUP(MATCH(EQ37,EZ37:FA37,0),Discards,1,FALSE),"")</f>
      </c>
      <c r="AT37" s="107">
        <f t="shared" si="4"/>
        <v>1770.4</v>
      </c>
      <c r="AU37" s="108">
        <f ca="1">IF(OR(AK37&lt;&gt;"",AM37&lt;&gt;""),RANK(AT37,AT$11:INDIRECT(AT$7,FALSE)),"")</f>
        <v>8</v>
      </c>
      <c r="AV37" s="109"/>
      <c r="AW37" s="4">
        <v>54.91</v>
      </c>
      <c r="AX37" s="103">
        <f t="shared" si="95"/>
        <v>54.91</v>
      </c>
      <c r="AY37" s="20"/>
      <c r="AZ37" s="104">
        <f t="shared" si="115"/>
        <v>1000</v>
      </c>
      <c r="BA37" s="104">
        <f t="shared" si="116"/>
        <v>1000</v>
      </c>
      <c r="BB37" s="105">
        <f ca="1">IF(OR(AW37&lt;&gt;"",AY37&lt;&gt;""),RANK(BA37,BA$11:INDIRECT(BA$7,FALSE)),"")</f>
        <v>1</v>
      </c>
      <c r="BC37" s="106"/>
      <c r="BD37" s="107">
        <f t="shared" si="6"/>
        <v>2770.4</v>
      </c>
      <c r="BE37" s="110">
        <f>IF(AND($F$8&lt;4,BD37&lt;&gt;""),HLOOKUP(MATCH(ER37,EZ37:FB37,0),Discards,1,FALSE),"")</f>
      </c>
      <c r="BF37" s="107">
        <f t="shared" si="117"/>
        <v>2770.4</v>
      </c>
      <c r="BG37" s="108">
        <f ca="1">IF(OR(AW37&lt;&gt;"",AY37&lt;&gt;""),RANK(BF37,BF$11:INDIRECT(BF$7,FALSE)),"")</f>
        <v>3</v>
      </c>
      <c r="BH37" s="109"/>
      <c r="BI37" s="4">
        <v>62.16</v>
      </c>
      <c r="BJ37" s="103">
        <f t="shared" si="96"/>
        <v>62.16</v>
      </c>
      <c r="BK37" s="20"/>
      <c r="BL37" s="104">
        <f t="shared" si="118"/>
        <v>875.2</v>
      </c>
      <c r="BM37" s="104">
        <f t="shared" si="119"/>
        <v>875.2</v>
      </c>
      <c r="BN37" s="105">
        <f ca="1">IF(OR(BI37&lt;&gt;"",BK37&lt;&gt;""),RANK(BM37,BM$11:INDIRECT(BM$7,FALSE)),"")</f>
        <v>10</v>
      </c>
      <c r="BO37" s="106"/>
      <c r="BP37" s="107">
        <f t="shared" si="8"/>
        <v>2810.4000000000005</v>
      </c>
      <c r="BQ37" s="110">
        <f>IF(AND($F$8&lt;5,BP37&lt;&gt;""),HLOOKUP(MATCH(ES37,EZ37:FC37,0),Discards,1,FALSE),"")</f>
        <v>1</v>
      </c>
      <c r="BR37" s="107">
        <f t="shared" si="120"/>
        <v>2810.4000000000005</v>
      </c>
      <c r="BS37" s="108">
        <f ca="1">IF(OR(BI37&lt;&gt;"",BK37&lt;&gt;""),RANK(BR37,BR$11:INDIRECT(BR$7,FALSE)),"")</f>
        <v>4</v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1</v>
      </c>
      <c r="EQ37" s="28">
        <f>MIN($EZ37:FA37)</f>
        <v>835.2</v>
      </c>
      <c r="ER37" s="28">
        <f>MIN($EZ37:FB37)</f>
        <v>835.2</v>
      </c>
      <c r="ES37" s="28">
        <f>MIN($EZ37:FC37)</f>
        <v>835.2</v>
      </c>
      <c r="ET37" s="28">
        <f>MIN($EZ37:FD37)</f>
        <v>835.2</v>
      </c>
      <c r="EU37" s="28">
        <f>MIN($EZ37:FE37)</f>
        <v>835.2</v>
      </c>
      <c r="EV37" s="28">
        <f>MIN($EZ37:FF37)</f>
        <v>835.2</v>
      </c>
      <c r="EW37" s="28">
        <f>MIN($EZ37:FG37)</f>
        <v>835.2</v>
      </c>
      <c r="EX37" s="28">
        <f>MIN($EZ37:FH37)</f>
        <v>835.2</v>
      </c>
      <c r="EY37" s="28">
        <f>MIN($EZ37:FI37)</f>
        <v>835.2</v>
      </c>
      <c r="EZ37" s="28">
        <f t="shared" si="22"/>
        <v>835.2</v>
      </c>
      <c r="FA37" s="28">
        <f t="shared" si="23"/>
        <v>935.2</v>
      </c>
      <c r="FB37" s="28">
        <f t="shared" si="24"/>
        <v>1000</v>
      </c>
      <c r="FC37" s="28">
        <f t="shared" si="25"/>
        <v>875.2</v>
      </c>
      <c r="FD37" s="28">
        <f t="shared" si="26"/>
      </c>
      <c r="FE37" s="28">
        <f t="shared" si="27"/>
      </c>
      <c r="FF37" s="28">
        <f t="shared" si="28"/>
      </c>
      <c r="FG37" s="28">
        <f t="shared" si="29"/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2"/>
        <v>255</v>
      </c>
      <c r="FR37" s="26">
        <f t="shared" si="143"/>
        <v>255</v>
      </c>
      <c r="FS37" s="26">
        <f t="shared" si="144"/>
        <v>255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 t="s">
        <v>101</v>
      </c>
      <c r="D38" s="135"/>
      <c r="E38" s="134"/>
      <c r="F38" s="134"/>
      <c r="G38" s="149"/>
      <c r="H38" s="136">
        <f t="shared" si="103"/>
      </c>
      <c r="I38" s="137">
        <f t="shared" si="104"/>
        <v>2737.3</v>
      </c>
      <c r="J38" s="137">
        <f>AD38+AO38+BA38+BM38+BY38+CK38+CW38+DI38+DU38+EG38-(MIN(EZ38:FI38)*$EY$2)</f>
        <v>2737.3</v>
      </c>
      <c r="K38" s="140">
        <f ca="1">IF(I38&lt;&gt;"",RANK(I38,J$11:INDIRECT(J$7,FALSE)),"")</f>
        <v>8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60.98</v>
      </c>
      <c r="AA38" s="113">
        <f t="shared" si="107"/>
        <v>60.98</v>
      </c>
      <c r="AB38" s="21"/>
      <c r="AC38" s="114">
        <f t="shared" si="108"/>
        <v>845.2</v>
      </c>
      <c r="AD38" s="114">
        <f t="shared" si="109"/>
        <v>845.2</v>
      </c>
      <c r="AE38" s="115">
        <f ca="1">IF(OR(Z38&lt;&gt;"",AB38&lt;&gt;""),RANK(AD38,AD$11:INDIRECT(AD$7,FALSE)),"")</f>
        <v>7</v>
      </c>
      <c r="AF38" s="116"/>
      <c r="AG38" s="117">
        <f t="shared" si="110"/>
        <v>845.2</v>
      </c>
      <c r="AH38" s="117">
        <f t="shared" si="111"/>
        <v>845.2</v>
      </c>
      <c r="AI38" s="118">
        <f ca="1">IF(OR(Z38&lt;&gt;"",AB38&lt;&gt;""),RANK(AH38,AH$11:INDIRECT(AH$7,FALSE)),"")</f>
        <v>7</v>
      </c>
      <c r="AJ38" s="119"/>
      <c r="AK38" s="5">
        <v>57.53</v>
      </c>
      <c r="AL38" s="113">
        <f t="shared" si="112"/>
        <v>57.53</v>
      </c>
      <c r="AM38" s="21"/>
      <c r="AN38" s="114">
        <f t="shared" si="113"/>
        <v>952.7</v>
      </c>
      <c r="AO38" s="114">
        <f t="shared" si="114"/>
        <v>952.7</v>
      </c>
      <c r="AP38" s="115">
        <f ca="1">IF(OR(AK38&lt;&gt;"",AM38&lt;&gt;""),RANK(AO38,AO$11:INDIRECT(AO$7,FALSE)),"")</f>
        <v>6</v>
      </c>
      <c r="AQ38" s="116"/>
      <c r="AR38" s="117">
        <f t="shared" si="3"/>
        <v>1797.9</v>
      </c>
      <c r="AS38" s="120">
        <f>IF(AND($F$8&lt;3,AR38&lt;&gt;""),HLOOKUP(MATCH(EQ38,EZ38:FA38,0),Discards,1,FALSE),"")</f>
      </c>
      <c r="AT38" s="117">
        <f t="shared" si="4"/>
        <v>1797.9</v>
      </c>
      <c r="AU38" s="118">
        <f ca="1">IF(OR(AK38&lt;&gt;"",AM38&lt;&gt;""),RANK(AT38,AT$11:INDIRECT(AT$7,FALSE)),"")</f>
        <v>4</v>
      </c>
      <c r="AV38" s="119"/>
      <c r="AW38" s="5">
        <v>61.08</v>
      </c>
      <c r="AX38" s="113">
        <f t="shared" si="95"/>
        <v>61.08</v>
      </c>
      <c r="AY38" s="21"/>
      <c r="AZ38" s="114">
        <f t="shared" si="115"/>
        <v>899</v>
      </c>
      <c r="BA38" s="114">
        <f t="shared" si="116"/>
        <v>899</v>
      </c>
      <c r="BB38" s="115">
        <f ca="1">IF(OR(AW38&lt;&gt;"",AY38&lt;&gt;""),RANK(BA38,BA$11:INDIRECT(BA$7,FALSE)),"")</f>
        <v>11</v>
      </c>
      <c r="BC38" s="116"/>
      <c r="BD38" s="117">
        <f t="shared" si="6"/>
        <v>2696.9</v>
      </c>
      <c r="BE38" s="120">
        <f>IF(AND($F$8&lt;4,BD38&lt;&gt;""),HLOOKUP(MATCH(ER38,EZ38:FB38,0),Discards,1,FALSE),"")</f>
      </c>
      <c r="BF38" s="117">
        <f t="shared" si="117"/>
        <v>2696.9</v>
      </c>
      <c r="BG38" s="118">
        <f ca="1">IF(OR(AW38&lt;&gt;"",AY38&lt;&gt;""),RANK(BF38,BF$11:INDIRECT(BF$7,FALSE)),"")</f>
        <v>6</v>
      </c>
      <c r="BH38" s="119"/>
      <c r="BI38" s="5">
        <v>61.43</v>
      </c>
      <c r="BJ38" s="113">
        <f t="shared" si="96"/>
        <v>61.43</v>
      </c>
      <c r="BK38" s="21"/>
      <c r="BL38" s="114">
        <f t="shared" si="118"/>
        <v>885.6</v>
      </c>
      <c r="BM38" s="114">
        <f t="shared" si="119"/>
        <v>885.6</v>
      </c>
      <c r="BN38" s="115">
        <f ca="1">IF(OR(BI38&lt;&gt;"",BK38&lt;&gt;""),RANK(BM38,BM$11:INDIRECT(BM$7,FALSE)),"")</f>
        <v>8</v>
      </c>
      <c r="BO38" s="116"/>
      <c r="BP38" s="117">
        <f t="shared" si="8"/>
        <v>2737.3</v>
      </c>
      <c r="BQ38" s="120">
        <f>IF(AND($F$8&lt;5,BP38&lt;&gt;""),HLOOKUP(MATCH(ES38,EZ38:FC38,0),Discards,1,FALSE),"")</f>
        <v>1</v>
      </c>
      <c r="BR38" s="117">
        <f t="shared" si="120"/>
        <v>2737.3</v>
      </c>
      <c r="BS38" s="118">
        <f ca="1">IF(OR(BI38&lt;&gt;"",BK38&lt;&gt;""),RANK(BR38,BR$11:INDIRECT(BR$7,FALSE)),"")</f>
        <v>8</v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1</v>
      </c>
      <c r="EQ38" s="28">
        <f>MIN($EZ38:FA38)</f>
        <v>845.2</v>
      </c>
      <c r="ER38" s="28">
        <f>MIN($EZ38:FB38)</f>
        <v>845.2</v>
      </c>
      <c r="ES38" s="28">
        <f>MIN($EZ38:FC38)</f>
        <v>845.2</v>
      </c>
      <c r="ET38" s="28">
        <f>MIN($EZ38:FD38)</f>
        <v>845.2</v>
      </c>
      <c r="EU38" s="28">
        <f>MIN($EZ38:FE38)</f>
        <v>845.2</v>
      </c>
      <c r="EV38" s="28">
        <f>MIN($EZ38:FF38)</f>
        <v>845.2</v>
      </c>
      <c r="EW38" s="28">
        <f>MIN($EZ38:FG38)</f>
        <v>845.2</v>
      </c>
      <c r="EX38" s="28">
        <f>MIN($EZ38:FH38)</f>
        <v>845.2</v>
      </c>
      <c r="EY38" s="28">
        <f>MIN($EZ38:FI38)</f>
        <v>845.2</v>
      </c>
      <c r="EZ38" s="28">
        <f t="shared" si="22"/>
        <v>845.2</v>
      </c>
      <c r="FA38" s="28">
        <f t="shared" si="23"/>
        <v>952.7</v>
      </c>
      <c r="FB38" s="28">
        <f t="shared" si="24"/>
        <v>899</v>
      </c>
      <c r="FC38" s="28">
        <f t="shared" si="25"/>
        <v>885.6</v>
      </c>
      <c r="FD38" s="28">
        <f t="shared" si="26"/>
      </c>
      <c r="FE38" s="28">
        <f t="shared" si="27"/>
      </c>
      <c r="FF38" s="28">
        <f t="shared" si="28"/>
      </c>
      <c r="FG38" s="28">
        <f t="shared" si="29"/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2"/>
        <v>255</v>
      </c>
      <c r="FR38" s="26">
        <f t="shared" si="143"/>
        <v>255</v>
      </c>
      <c r="FS38" s="26">
        <f t="shared" si="144"/>
        <v>255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 t="s">
        <v>100</v>
      </c>
      <c r="D39" s="135"/>
      <c r="E39" s="134"/>
      <c r="F39" s="134"/>
      <c r="G39" s="149"/>
      <c r="H39" s="136">
        <f t="shared" si="103"/>
      </c>
      <c r="I39" s="137">
        <f t="shared" si="104"/>
        <v>2617.5</v>
      </c>
      <c r="J39" s="137">
        <f>AD39+AO39+BA39+BM39+BY39+CK39+CW39+DI39+DU39+EG39-(MIN(EZ39:FI39)*$EY$2)</f>
        <v>2617.5</v>
      </c>
      <c r="K39" s="140">
        <f ca="1">IF(I39&lt;&gt;"",RANK(I39,J$11:INDIRECT(J$7,FALSE)),"")</f>
        <v>14</v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77.64</v>
      </c>
      <c r="AA39" s="113">
        <f t="shared" si="107"/>
        <v>77.64</v>
      </c>
      <c r="AB39" s="21"/>
      <c r="AC39" s="114">
        <f t="shared" si="108"/>
        <v>663.8</v>
      </c>
      <c r="AD39" s="114">
        <f t="shared" si="109"/>
        <v>663.8</v>
      </c>
      <c r="AE39" s="115">
        <f ca="1">IF(OR(Z39&lt;&gt;"",AB39&lt;&gt;""),RANK(AD39,AD$11:INDIRECT(AD$7,FALSE)),"")</f>
        <v>25</v>
      </c>
      <c r="AF39" s="116"/>
      <c r="AG39" s="117">
        <f t="shared" si="110"/>
        <v>663.8</v>
      </c>
      <c r="AH39" s="117">
        <f t="shared" si="111"/>
        <v>663.8</v>
      </c>
      <c r="AI39" s="118">
        <f ca="1">IF(OR(Z39&lt;&gt;"",AB39&lt;&gt;""),RANK(AH39,AH$11:INDIRECT(AH$7,FALSE)),"")</f>
        <v>25</v>
      </c>
      <c r="AJ39" s="119"/>
      <c r="AK39" s="5">
        <v>63.44</v>
      </c>
      <c r="AL39" s="113">
        <f t="shared" si="112"/>
        <v>63.44</v>
      </c>
      <c r="AM39" s="21"/>
      <c r="AN39" s="114">
        <f t="shared" si="113"/>
        <v>864</v>
      </c>
      <c r="AO39" s="114">
        <f t="shared" si="114"/>
        <v>864</v>
      </c>
      <c r="AP39" s="115">
        <f ca="1">IF(OR(AK39&lt;&gt;"",AM39&lt;&gt;""),RANK(AO39,AO$11:INDIRECT(AO$7,FALSE)),"")</f>
        <v>15</v>
      </c>
      <c r="AQ39" s="116"/>
      <c r="AR39" s="117">
        <f t="shared" si="3"/>
        <v>1527.8</v>
      </c>
      <c r="AS39" s="120">
        <f>IF(AND($F$8&lt;3,AR39&lt;&gt;""),HLOOKUP(MATCH(EQ39,EZ39:FA39,0),Discards,1,FALSE),"")</f>
      </c>
      <c r="AT39" s="117">
        <f t="shared" si="4"/>
        <v>1527.8</v>
      </c>
      <c r="AU39" s="118">
        <f ca="1">IF(OR(AK39&lt;&gt;"",AM39&lt;&gt;""),RANK(AT39,AT$11:INDIRECT(AT$7,FALSE)),"")</f>
        <v>21</v>
      </c>
      <c r="AV39" s="119"/>
      <c r="AW39" s="5">
        <v>60.8</v>
      </c>
      <c r="AX39" s="113">
        <f t="shared" si="95"/>
        <v>60.8</v>
      </c>
      <c r="AY39" s="21"/>
      <c r="AZ39" s="114">
        <f t="shared" si="115"/>
        <v>903.1</v>
      </c>
      <c r="BA39" s="114">
        <f t="shared" si="116"/>
        <v>903.1</v>
      </c>
      <c r="BB39" s="115">
        <f ca="1">IF(OR(AW39&lt;&gt;"",AY39&lt;&gt;""),RANK(BA39,BA$11:INDIRECT(BA$7,FALSE)),"")</f>
        <v>9</v>
      </c>
      <c r="BC39" s="116"/>
      <c r="BD39" s="117">
        <f t="shared" si="6"/>
        <v>2430.9</v>
      </c>
      <c r="BE39" s="120">
        <f>IF(AND($F$8&lt;4,BD39&lt;&gt;""),HLOOKUP(MATCH(ER39,EZ39:FB39,0),Discards,1,FALSE),"")</f>
      </c>
      <c r="BF39" s="117">
        <f t="shared" si="117"/>
        <v>2430.9</v>
      </c>
      <c r="BG39" s="118">
        <f ca="1">IF(OR(AW39&lt;&gt;"",AY39&lt;&gt;""),RANK(BF39,BF$11:INDIRECT(BF$7,FALSE)),"")</f>
        <v>16</v>
      </c>
      <c r="BH39" s="119"/>
      <c r="BI39" s="5">
        <v>63.97</v>
      </c>
      <c r="BJ39" s="113">
        <f t="shared" si="96"/>
        <v>63.97</v>
      </c>
      <c r="BK39" s="21"/>
      <c r="BL39" s="114">
        <f t="shared" si="118"/>
        <v>850.4</v>
      </c>
      <c r="BM39" s="114">
        <f t="shared" si="119"/>
        <v>850.4</v>
      </c>
      <c r="BN39" s="115">
        <f ca="1">IF(OR(BI39&lt;&gt;"",BK39&lt;&gt;""),RANK(BM39,BM$11:INDIRECT(BM$7,FALSE)),"")</f>
        <v>14</v>
      </c>
      <c r="BO39" s="116"/>
      <c r="BP39" s="117">
        <f t="shared" si="8"/>
        <v>2617.5</v>
      </c>
      <c r="BQ39" s="120">
        <f>IF(AND($F$8&lt;5,BP39&lt;&gt;""),HLOOKUP(MATCH(ES39,EZ39:FC39,0),Discards,1,FALSE),"")</f>
        <v>1</v>
      </c>
      <c r="BR39" s="117">
        <f t="shared" si="120"/>
        <v>2617.5</v>
      </c>
      <c r="BS39" s="118">
        <f ca="1">IF(OR(BI39&lt;&gt;"",BK39&lt;&gt;""),RANK(BR39,BR$11:INDIRECT(BR$7,FALSE)),"")</f>
        <v>14</v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1</v>
      </c>
      <c r="EQ39" s="28">
        <f>MIN($EZ39:FA39)</f>
        <v>663.8</v>
      </c>
      <c r="ER39" s="28">
        <f>MIN($EZ39:FB39)</f>
        <v>663.8</v>
      </c>
      <c r="ES39" s="28">
        <f>MIN($EZ39:FC39)</f>
        <v>663.8</v>
      </c>
      <c r="ET39" s="28">
        <f>MIN($EZ39:FD39)</f>
        <v>663.8</v>
      </c>
      <c r="EU39" s="28">
        <f>MIN($EZ39:FE39)</f>
        <v>663.8</v>
      </c>
      <c r="EV39" s="28">
        <f>MIN($EZ39:FF39)</f>
        <v>663.8</v>
      </c>
      <c r="EW39" s="28">
        <f>MIN($EZ39:FG39)</f>
        <v>663.8</v>
      </c>
      <c r="EX39" s="28">
        <f>MIN($EZ39:FH39)</f>
        <v>663.8</v>
      </c>
      <c r="EY39" s="28">
        <f>MIN($EZ39:FI39)</f>
        <v>663.8</v>
      </c>
      <c r="EZ39" s="28">
        <f t="shared" si="22"/>
        <v>663.8</v>
      </c>
      <c r="FA39" s="28">
        <f t="shared" si="23"/>
        <v>864</v>
      </c>
      <c r="FB39" s="28">
        <f t="shared" si="24"/>
        <v>903.1</v>
      </c>
      <c r="FC39" s="28">
        <f t="shared" si="25"/>
        <v>850.4</v>
      </c>
      <c r="FD39" s="28">
        <f t="shared" si="26"/>
      </c>
      <c r="FE39" s="28">
        <f t="shared" si="27"/>
      </c>
      <c r="FF39" s="28">
        <f t="shared" si="28"/>
      </c>
      <c r="FG39" s="28">
        <f t="shared" si="29"/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255255255</v>
      </c>
      <c r="FP39" s="26">
        <f ca="1">IF(FO39&gt;0,SMALL($FO$11:INDIRECT($FO$7,FALSE),A39),0)</f>
        <v>255255255</v>
      </c>
      <c r="FQ39" s="26">
        <f t="shared" si="142"/>
        <v>255</v>
      </c>
      <c r="FR39" s="26">
        <f t="shared" si="143"/>
        <v>255</v>
      </c>
      <c r="FS39" s="26">
        <f t="shared" si="144"/>
        <v>255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 t="s">
        <v>98</v>
      </c>
      <c r="D40" s="135"/>
      <c r="E40" s="134"/>
      <c r="F40" s="134"/>
      <c r="G40" s="149"/>
      <c r="H40" s="136">
        <f t="shared" si="103"/>
      </c>
      <c r="I40" s="137">
        <f t="shared" si="104"/>
        <v>2639.2000000000007</v>
      </c>
      <c r="J40" s="137">
        <f>AD40+AO40+BA40+BM40+BY40+CK40+CW40+DI40+DU40+EG40-(MIN(EZ40:FI40)*$EY$2)</f>
        <v>2639.2000000000007</v>
      </c>
      <c r="K40" s="140">
        <f ca="1">IF(I40&lt;&gt;"",RANK(I40,J$11:INDIRECT(J$7,FALSE)),"")</f>
        <v>11</v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57.03</v>
      </c>
      <c r="AA40" s="113">
        <f t="shared" si="107"/>
        <v>57.03</v>
      </c>
      <c r="AB40" s="21"/>
      <c r="AC40" s="114">
        <f t="shared" si="108"/>
        <v>903.7</v>
      </c>
      <c r="AD40" s="114">
        <f t="shared" si="109"/>
        <v>903.7</v>
      </c>
      <c r="AE40" s="115">
        <f ca="1">IF(OR(Z40&lt;&gt;"",AB40&lt;&gt;""),RANK(AD40,AD$11:INDIRECT(AD$7,FALSE)),"")</f>
        <v>4</v>
      </c>
      <c r="AF40" s="116"/>
      <c r="AG40" s="117">
        <f t="shared" si="110"/>
        <v>903.7</v>
      </c>
      <c r="AH40" s="117">
        <f t="shared" si="111"/>
        <v>903.7</v>
      </c>
      <c r="AI40" s="118">
        <f ca="1">IF(OR(Z40&lt;&gt;"",AB40&lt;&gt;""),RANK(AH40,AH$11:INDIRECT(AH$7,FALSE)),"")</f>
        <v>4</v>
      </c>
      <c r="AJ40" s="119"/>
      <c r="AK40" s="5">
        <v>70.8</v>
      </c>
      <c r="AL40" s="113">
        <f t="shared" si="112"/>
        <v>70.8</v>
      </c>
      <c r="AM40" s="21"/>
      <c r="AN40" s="114">
        <f t="shared" si="113"/>
        <v>774.2</v>
      </c>
      <c r="AO40" s="114">
        <f t="shared" si="114"/>
        <v>774.2</v>
      </c>
      <c r="AP40" s="115">
        <f ca="1">IF(OR(AK40&lt;&gt;"",AM40&lt;&gt;""),RANK(AO40,AO$11:INDIRECT(AO$7,FALSE)),"")</f>
        <v>25</v>
      </c>
      <c r="AQ40" s="116"/>
      <c r="AR40" s="117">
        <f t="shared" si="3"/>
        <v>1677.9</v>
      </c>
      <c r="AS40" s="120">
        <f>IF(AND($F$8&lt;3,AR40&lt;&gt;""),HLOOKUP(MATCH(EQ40,EZ40:FA40,0),Discards,1,FALSE),"")</f>
      </c>
      <c r="AT40" s="117">
        <f t="shared" si="4"/>
        <v>1677.9</v>
      </c>
      <c r="AU40" s="118">
        <f ca="1">IF(OR(AK40&lt;&gt;"",AM40&lt;&gt;""),RANK(AT40,AT$11:INDIRECT(AT$7,FALSE)),"")</f>
        <v>12</v>
      </c>
      <c r="AV40" s="119"/>
      <c r="AW40" s="5">
        <v>65.9</v>
      </c>
      <c r="AX40" s="113">
        <f t="shared" si="95"/>
        <v>65.9</v>
      </c>
      <c r="AY40" s="21"/>
      <c r="AZ40" s="114">
        <f t="shared" si="115"/>
        <v>833.2</v>
      </c>
      <c r="BA40" s="114">
        <f t="shared" si="116"/>
        <v>833.2</v>
      </c>
      <c r="BB40" s="115">
        <f ca="1">IF(OR(AW40&lt;&gt;"",AY40&lt;&gt;""),RANK(BA40,BA$11:INDIRECT(BA$7,FALSE)),"")</f>
        <v>15</v>
      </c>
      <c r="BC40" s="116"/>
      <c r="BD40" s="117">
        <f t="shared" si="6"/>
        <v>2511.1000000000004</v>
      </c>
      <c r="BE40" s="120">
        <f>IF(AND($F$8&lt;4,BD40&lt;&gt;""),HLOOKUP(MATCH(ER40,EZ40:FB40,0),Discards,1,FALSE),"")</f>
      </c>
      <c r="BF40" s="117">
        <f t="shared" si="117"/>
        <v>2511.1000000000004</v>
      </c>
      <c r="BG40" s="118">
        <f ca="1">IF(OR(AW40&lt;&gt;"",AY40&lt;&gt;""),RANK(BF40,BF$11:INDIRECT(BF$7,FALSE)),"")</f>
        <v>12</v>
      </c>
      <c r="BH40" s="119"/>
      <c r="BI40" s="5">
        <v>60.29</v>
      </c>
      <c r="BJ40" s="113">
        <f t="shared" si="96"/>
        <v>60.29</v>
      </c>
      <c r="BK40" s="21"/>
      <c r="BL40" s="114">
        <f t="shared" si="118"/>
        <v>902.3</v>
      </c>
      <c r="BM40" s="114">
        <f t="shared" si="119"/>
        <v>902.3</v>
      </c>
      <c r="BN40" s="115">
        <f ca="1">IF(OR(BI40&lt;&gt;"",BK40&lt;&gt;""),RANK(BM40,BM$11:INDIRECT(BM$7,FALSE)),"")</f>
        <v>5</v>
      </c>
      <c r="BO40" s="116"/>
      <c r="BP40" s="117">
        <f t="shared" si="8"/>
        <v>2639.2000000000007</v>
      </c>
      <c r="BQ40" s="120">
        <f>IF(AND($F$8&lt;5,BP40&lt;&gt;""),HLOOKUP(MATCH(ES40,EZ40:FC40,0),Discards,1,FALSE),"")</f>
        <v>2</v>
      </c>
      <c r="BR40" s="117">
        <f t="shared" si="120"/>
        <v>2639.2000000000007</v>
      </c>
      <c r="BS40" s="118">
        <f ca="1">IF(OR(BI40&lt;&gt;"",BK40&lt;&gt;""),RANK(BR40,BR$11:INDIRECT(BR$7,FALSE)),"")</f>
        <v>11</v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1</v>
      </c>
      <c r="EQ40" s="28">
        <f>MIN($EZ40:FA40)</f>
        <v>774.2</v>
      </c>
      <c r="ER40" s="28">
        <f>MIN($EZ40:FB40)</f>
        <v>774.2</v>
      </c>
      <c r="ES40" s="28">
        <f>MIN($EZ40:FC40)</f>
        <v>774.2</v>
      </c>
      <c r="ET40" s="28">
        <f>MIN($EZ40:FD40)</f>
        <v>774.2</v>
      </c>
      <c r="EU40" s="28">
        <f>MIN($EZ40:FE40)</f>
        <v>774.2</v>
      </c>
      <c r="EV40" s="28">
        <f>MIN($EZ40:FF40)</f>
        <v>774.2</v>
      </c>
      <c r="EW40" s="28">
        <f>MIN($EZ40:FG40)</f>
        <v>774.2</v>
      </c>
      <c r="EX40" s="28">
        <f>MIN($EZ40:FH40)</f>
        <v>774.2</v>
      </c>
      <c r="EY40" s="28">
        <f>MIN($EZ40:FI40)</f>
        <v>774.2</v>
      </c>
      <c r="EZ40" s="28">
        <f t="shared" si="22"/>
        <v>903.7</v>
      </c>
      <c r="FA40" s="28">
        <f t="shared" si="23"/>
        <v>774.2</v>
      </c>
      <c r="FB40" s="28">
        <f t="shared" si="24"/>
        <v>833.2</v>
      </c>
      <c r="FC40" s="28">
        <f t="shared" si="25"/>
        <v>902.3</v>
      </c>
      <c r="FD40" s="28">
        <f t="shared" si="26"/>
      </c>
      <c r="FE40" s="28">
        <f t="shared" si="27"/>
      </c>
      <c r="FF40" s="28">
        <f t="shared" si="28"/>
      </c>
      <c r="FG40" s="28">
        <f t="shared" si="29"/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255255255</v>
      </c>
      <c r="FP40" s="26">
        <f ca="1">IF(FO40&gt;0,SMALL($FO$11:INDIRECT($FO$7,FALSE),A40),0)</f>
        <v>255255255</v>
      </c>
      <c r="FQ40" s="26">
        <f t="shared" si="142"/>
        <v>255</v>
      </c>
      <c r="FR40" s="26">
        <f t="shared" si="143"/>
        <v>255</v>
      </c>
      <c r="FS40" s="26">
        <f t="shared" si="144"/>
        <v>255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 t="s">
        <v>96</v>
      </c>
      <c r="D41" s="19"/>
      <c r="E41" s="18"/>
      <c r="F41" s="18"/>
      <c r="G41" s="148"/>
      <c r="H41" s="122">
        <f t="shared" si="103"/>
      </c>
      <c r="I41" s="30">
        <f t="shared" si="104"/>
        <v>2910.1</v>
      </c>
      <c r="J41" s="30">
        <f>AD41+AO41+BA41+BM41+BY41+CK41+CW41+DI41+DU41+EG41-(MIN(EZ41:FI41)*$EY$2)</f>
        <v>2910.1</v>
      </c>
      <c r="K41" s="139">
        <f ca="1">IF(I41&lt;&gt;"",RANK(I41,J$11:INDIRECT(J$7,FALSE)),"")</f>
        <v>2</v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53.39</v>
      </c>
      <c r="AA41" s="103">
        <f t="shared" si="107"/>
        <v>53.39</v>
      </c>
      <c r="AB41" s="20"/>
      <c r="AC41" s="104">
        <f t="shared" si="108"/>
        <v>965.3</v>
      </c>
      <c r="AD41" s="104">
        <f t="shared" si="109"/>
        <v>965.3</v>
      </c>
      <c r="AE41" s="105">
        <f ca="1">IF(OR(Z41&lt;&gt;"",AB41&lt;&gt;""),RANK(AD41,AD$11:INDIRECT(AD$7,FALSE)),"")</f>
        <v>2</v>
      </c>
      <c r="AF41" s="106"/>
      <c r="AG41" s="107">
        <f t="shared" si="110"/>
        <v>965.3</v>
      </c>
      <c r="AH41" s="107">
        <f t="shared" si="111"/>
        <v>965.3</v>
      </c>
      <c r="AI41" s="108">
        <f ca="1">IF(OR(Z41&lt;&gt;"",AB41&lt;&gt;""),RANK(AH41,AH$11:INDIRECT(AH$7,FALSE)),"")</f>
        <v>2</v>
      </c>
      <c r="AJ41" s="109"/>
      <c r="AK41" s="4">
        <v>56.13</v>
      </c>
      <c r="AL41" s="103">
        <f t="shared" si="112"/>
        <v>56.13</v>
      </c>
      <c r="AM41" s="20"/>
      <c r="AN41" s="104">
        <f t="shared" si="113"/>
        <v>976.5</v>
      </c>
      <c r="AO41" s="104">
        <f t="shared" si="114"/>
        <v>976.5</v>
      </c>
      <c r="AP41" s="105">
        <f ca="1">IF(OR(AK41&lt;&gt;"",AM41&lt;&gt;""),RANK(AO41,AO$11:INDIRECT(AO$7,FALSE)),"")</f>
        <v>3</v>
      </c>
      <c r="AQ41" s="106"/>
      <c r="AR41" s="107">
        <f t="shared" si="3"/>
        <v>1941.8</v>
      </c>
      <c r="AS41" s="110">
        <f>IF(AND($F$8&lt;3,AR41&lt;&gt;""),HLOOKUP(MATCH(EQ41,EZ41:FA41,0),Discards,1,FALSE),"")</f>
      </c>
      <c r="AT41" s="107">
        <f t="shared" si="4"/>
        <v>1941.8</v>
      </c>
      <c r="AU41" s="108">
        <f ca="1">IF(OR(AK41&lt;&gt;"",AM41&lt;&gt;""),RANK(AT41,AT$11:INDIRECT(AT$7,FALSE)),"")</f>
        <v>2</v>
      </c>
      <c r="AV41" s="109"/>
      <c r="AW41" s="4">
        <v>56.71</v>
      </c>
      <c r="AX41" s="103">
        <f t="shared" si="95"/>
        <v>56.71</v>
      </c>
      <c r="AY41" s="20"/>
      <c r="AZ41" s="104">
        <f t="shared" si="115"/>
        <v>968.3</v>
      </c>
      <c r="BA41" s="104">
        <f t="shared" si="116"/>
        <v>968.3</v>
      </c>
      <c r="BB41" s="105">
        <f ca="1">IF(OR(AW41&lt;&gt;"",AY41&lt;&gt;""),RANK(BA41,BA$11:INDIRECT(BA$7,FALSE)),"")</f>
        <v>3</v>
      </c>
      <c r="BC41" s="106"/>
      <c r="BD41" s="107">
        <f t="shared" si="6"/>
        <v>2910.1</v>
      </c>
      <c r="BE41" s="110">
        <f>IF(AND($F$8&lt;4,BD41&lt;&gt;""),HLOOKUP(MATCH(ER41,EZ41:FB41,0),Discards,1,FALSE),"")</f>
      </c>
      <c r="BF41" s="107">
        <f t="shared" si="117"/>
        <v>2910.1</v>
      </c>
      <c r="BG41" s="108">
        <f ca="1">IF(OR(AW41&lt;&gt;"",AY41&lt;&gt;""),RANK(BF41,BF$11:INDIRECT(BF$7,FALSE)),"")</f>
        <v>1</v>
      </c>
      <c r="BH41" s="109"/>
      <c r="BI41" s="4">
        <v>65.77</v>
      </c>
      <c r="BJ41" s="103">
        <f t="shared" si="96"/>
        <v>65.77</v>
      </c>
      <c r="BK41" s="20"/>
      <c r="BL41" s="104">
        <f t="shared" si="118"/>
        <v>827.1</v>
      </c>
      <c r="BM41" s="104">
        <f t="shared" si="119"/>
        <v>827.1</v>
      </c>
      <c r="BN41" s="105">
        <f ca="1">IF(OR(BI41&lt;&gt;"",BK41&lt;&gt;""),RANK(BM41,BM$11:INDIRECT(BM$7,FALSE)),"")</f>
        <v>18</v>
      </c>
      <c r="BO41" s="106"/>
      <c r="BP41" s="107">
        <f t="shared" si="8"/>
        <v>2910.1</v>
      </c>
      <c r="BQ41" s="110">
        <f>IF(AND($F$8&lt;5,BP41&lt;&gt;""),HLOOKUP(MATCH(ES41,EZ41:FC41,0),Discards,1,FALSE),"")</f>
        <v>4</v>
      </c>
      <c r="BR41" s="107">
        <f t="shared" si="120"/>
        <v>2910.1</v>
      </c>
      <c r="BS41" s="108">
        <f ca="1">IF(OR(BI41&lt;&gt;"",BK41&lt;&gt;""),RANK(BR41,BR$11:INDIRECT(BR$7,FALSE)),"")</f>
        <v>2</v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1</v>
      </c>
      <c r="EQ41" s="28">
        <f>MIN($EZ41:FA41)</f>
        <v>965.3</v>
      </c>
      <c r="ER41" s="28">
        <f>MIN($EZ41:FB41)</f>
        <v>965.3</v>
      </c>
      <c r="ES41" s="28">
        <f>MIN($EZ41:FC41)</f>
        <v>827.1</v>
      </c>
      <c r="ET41" s="28">
        <f>MIN($EZ41:FD41)</f>
        <v>827.1</v>
      </c>
      <c r="EU41" s="28">
        <f>MIN($EZ41:FE41)</f>
        <v>827.1</v>
      </c>
      <c r="EV41" s="28">
        <f>MIN($EZ41:FF41)</f>
        <v>827.1</v>
      </c>
      <c r="EW41" s="28">
        <f>MIN($EZ41:FG41)</f>
        <v>827.1</v>
      </c>
      <c r="EX41" s="28">
        <f>MIN($EZ41:FH41)</f>
        <v>827.1</v>
      </c>
      <c r="EY41" s="28">
        <f>MIN($EZ41:FI41)</f>
        <v>827.1</v>
      </c>
      <c r="EZ41" s="28">
        <f t="shared" si="22"/>
        <v>965.3</v>
      </c>
      <c r="FA41" s="28">
        <f t="shared" si="23"/>
        <v>976.5</v>
      </c>
      <c r="FB41" s="28">
        <f t="shared" si="24"/>
        <v>968.3</v>
      </c>
      <c r="FC41" s="28">
        <f t="shared" si="25"/>
        <v>827.1</v>
      </c>
      <c r="FD41" s="28">
        <f t="shared" si="26"/>
      </c>
      <c r="FE41" s="28">
        <f t="shared" si="27"/>
      </c>
      <c r="FF41" s="28">
        <f t="shared" si="28"/>
      </c>
      <c r="FG41" s="28">
        <f t="shared" si="29"/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255255255</v>
      </c>
      <c r="FP41" s="26">
        <f ca="1">IF(FO41&gt;0,SMALL($FO$11:INDIRECT($FO$7,FALSE),A41),0)</f>
        <v>255255255</v>
      </c>
      <c r="FQ41" s="26">
        <f t="shared" si="142"/>
        <v>255</v>
      </c>
      <c r="FR41" s="26">
        <f t="shared" si="143"/>
        <v>255</v>
      </c>
      <c r="FS41" s="26">
        <f t="shared" si="144"/>
        <v>255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 t="s">
        <v>122</v>
      </c>
      <c r="D42" s="19"/>
      <c r="E42" s="18"/>
      <c r="F42" s="18"/>
      <c r="G42" s="148"/>
      <c r="H42" s="122">
        <f t="shared" si="103"/>
      </c>
      <c r="I42" s="30">
        <f t="shared" si="104"/>
        <v>2407.2</v>
      </c>
      <c r="J42" s="30">
        <f>AD42+AO42+BA42+BM42+BY42+CK42+CW42+DI42+DU42+EG42-(MIN(EZ42:FI42)*$EY$2)</f>
        <v>2407.2</v>
      </c>
      <c r="K42" s="139">
        <f ca="1">IF(I42&lt;&gt;"",RANK(I42,J$11:INDIRECT(J$7,FALSE)),"")</f>
        <v>24</v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65.17</v>
      </c>
      <c r="AA42" s="103">
        <f t="shared" si="107"/>
        <v>65.17</v>
      </c>
      <c r="AB42" s="20"/>
      <c r="AC42" s="104">
        <f t="shared" si="108"/>
        <v>790.9</v>
      </c>
      <c r="AD42" s="104">
        <f t="shared" si="109"/>
        <v>790.9</v>
      </c>
      <c r="AE42" s="105">
        <f ca="1">IF(OR(Z42&lt;&gt;"",AB42&lt;&gt;""),RANK(AD42,AD$11:INDIRECT(AD$7,FALSE)),"")</f>
        <v>13</v>
      </c>
      <c r="AF42" s="106"/>
      <c r="AG42" s="107">
        <f t="shared" si="110"/>
        <v>790.9</v>
      </c>
      <c r="AH42" s="107">
        <f t="shared" si="111"/>
        <v>790.9</v>
      </c>
      <c r="AI42" s="108">
        <f ca="1">IF(OR(Z42&lt;&gt;"",AB42&lt;&gt;""),RANK(AH42,AH$11:INDIRECT(AH$7,FALSE)),"")</f>
        <v>13</v>
      </c>
      <c r="AJ42" s="109"/>
      <c r="AK42" s="4">
        <v>67.96</v>
      </c>
      <c r="AL42" s="103">
        <f t="shared" si="112"/>
        <v>67.96</v>
      </c>
      <c r="AM42" s="20"/>
      <c r="AN42" s="104">
        <f t="shared" si="113"/>
        <v>806.5</v>
      </c>
      <c r="AO42" s="104">
        <f t="shared" si="114"/>
        <v>806.5</v>
      </c>
      <c r="AP42" s="105">
        <f ca="1">IF(OR(AK42&lt;&gt;"",AM42&lt;&gt;""),RANK(AO42,AO$11:INDIRECT(AO$7,FALSE)),"")</f>
        <v>24</v>
      </c>
      <c r="AQ42" s="106"/>
      <c r="AR42" s="107">
        <f t="shared" si="3"/>
        <v>1597.4</v>
      </c>
      <c r="AS42" s="110">
        <f>IF(AND($F$8&lt;3,AR42&lt;&gt;""),HLOOKUP(MATCH(EQ42,EZ42:FA42,0),Discards,1,FALSE),"")</f>
      </c>
      <c r="AT42" s="107">
        <f t="shared" si="4"/>
        <v>1597.4</v>
      </c>
      <c r="AU42" s="108">
        <f ca="1">IF(OR(AK42&lt;&gt;"",AM42&lt;&gt;""),RANK(AT42,AT$11:INDIRECT(AT$7,FALSE)),"")</f>
        <v>16</v>
      </c>
      <c r="AV42" s="109"/>
      <c r="AW42" s="4">
        <v>67.81</v>
      </c>
      <c r="AX42" s="103">
        <f t="shared" si="95"/>
        <v>67.81</v>
      </c>
      <c r="AY42" s="20"/>
      <c r="AZ42" s="104">
        <f t="shared" si="115"/>
        <v>809.8</v>
      </c>
      <c r="BA42" s="104">
        <f t="shared" si="116"/>
        <v>809.8</v>
      </c>
      <c r="BB42" s="105">
        <f ca="1">IF(OR(AW42&lt;&gt;"",AY42&lt;&gt;""),RANK(BA42,BA$11:INDIRECT(BA$7,FALSE)),"")</f>
        <v>20</v>
      </c>
      <c r="BC42" s="106"/>
      <c r="BD42" s="107">
        <f t="shared" si="6"/>
        <v>2407.2</v>
      </c>
      <c r="BE42" s="110">
        <f>IF(AND($F$8&lt;4,BD42&lt;&gt;""),HLOOKUP(MATCH(ER42,EZ42:FB42,0),Discards,1,FALSE),"")</f>
      </c>
      <c r="BF42" s="107">
        <f t="shared" si="117"/>
        <v>2407.2</v>
      </c>
      <c r="BG42" s="108">
        <f ca="1">IF(OR(AW42&lt;&gt;"",AY42&lt;&gt;""),RANK(BF42,BF$11:INDIRECT(BF$7,FALSE)),"")</f>
        <v>17</v>
      </c>
      <c r="BH42" s="109"/>
      <c r="BI42" s="4">
        <v>74.28</v>
      </c>
      <c r="BJ42" s="103">
        <f t="shared" si="96"/>
        <v>74.28</v>
      </c>
      <c r="BK42" s="20"/>
      <c r="BL42" s="104">
        <f t="shared" si="118"/>
        <v>732.4</v>
      </c>
      <c r="BM42" s="104">
        <f t="shared" si="119"/>
        <v>732.4</v>
      </c>
      <c r="BN42" s="105">
        <f ca="1">IF(OR(BI42&lt;&gt;"",BK42&lt;&gt;""),RANK(BM42,BM$11:INDIRECT(BM$7,FALSE)),"")</f>
        <v>23</v>
      </c>
      <c r="BO42" s="106"/>
      <c r="BP42" s="107">
        <f t="shared" si="8"/>
        <v>2407.2</v>
      </c>
      <c r="BQ42" s="110">
        <f>IF(AND($F$8&lt;5,BP42&lt;&gt;""),HLOOKUP(MATCH(ES42,EZ42:FC42,0),Discards,1,FALSE),"")</f>
        <v>4</v>
      </c>
      <c r="BR42" s="107">
        <f t="shared" si="120"/>
        <v>2407.2</v>
      </c>
      <c r="BS42" s="108">
        <f ca="1">IF(OR(BI42&lt;&gt;"",BK42&lt;&gt;""),RANK(BR42,BR$11:INDIRECT(BR$7,FALSE)),"")</f>
        <v>24</v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1</v>
      </c>
      <c r="EQ42" s="28">
        <f>MIN($EZ42:FA42)</f>
        <v>790.9</v>
      </c>
      <c r="ER42" s="28">
        <f>MIN($EZ42:FB42)</f>
        <v>790.9</v>
      </c>
      <c r="ES42" s="28">
        <f>MIN($EZ42:FC42)</f>
        <v>732.4</v>
      </c>
      <c r="ET42" s="28">
        <f>MIN($EZ42:FD42)</f>
        <v>732.4</v>
      </c>
      <c r="EU42" s="28">
        <f>MIN($EZ42:FE42)</f>
        <v>732.4</v>
      </c>
      <c r="EV42" s="28">
        <f>MIN($EZ42:FF42)</f>
        <v>732.4</v>
      </c>
      <c r="EW42" s="28">
        <f>MIN($EZ42:FG42)</f>
        <v>732.4</v>
      </c>
      <c r="EX42" s="28">
        <f>MIN($EZ42:FH42)</f>
        <v>732.4</v>
      </c>
      <c r="EY42" s="28">
        <f>MIN($EZ42:FI42)</f>
        <v>732.4</v>
      </c>
      <c r="EZ42" s="28">
        <f t="shared" si="22"/>
        <v>790.9</v>
      </c>
      <c r="FA42" s="28">
        <f t="shared" si="23"/>
        <v>806.5</v>
      </c>
      <c r="FB42" s="28">
        <f t="shared" si="24"/>
        <v>809.8</v>
      </c>
      <c r="FC42" s="28">
        <f t="shared" si="25"/>
        <v>732.4</v>
      </c>
      <c r="FD42" s="28">
        <f t="shared" si="26"/>
      </c>
      <c r="FE42" s="28">
        <f t="shared" si="27"/>
      </c>
      <c r="FF42" s="28">
        <f t="shared" si="28"/>
      </c>
      <c r="FG42" s="28">
        <f t="shared" si="29"/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255255255</v>
      </c>
      <c r="FP42" s="26">
        <f ca="1">IF(FO42&gt;0,SMALL($FO$11:INDIRECT($FO$7,FALSE),A42),0)</f>
        <v>255255255</v>
      </c>
      <c r="FQ42" s="26">
        <f t="shared" si="142"/>
        <v>255</v>
      </c>
      <c r="FR42" s="26">
        <f t="shared" si="143"/>
        <v>255</v>
      </c>
      <c r="FS42" s="26">
        <f t="shared" si="144"/>
        <v>255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 t="s">
        <v>94</v>
      </c>
      <c r="D43" s="19"/>
      <c r="E43" s="18"/>
      <c r="F43" s="18"/>
      <c r="G43" s="148"/>
      <c r="H43" s="122">
        <f t="shared" si="103"/>
      </c>
      <c r="I43" s="30">
        <f t="shared" si="104"/>
        <v>2773</v>
      </c>
      <c r="J43" s="30">
        <f>AD43+AO43+BA43+BM43+BY43+CK43+CW43+DI43+DU43+EG43-(MIN(EZ43:FI43)*$EY$2)</f>
        <v>2773</v>
      </c>
      <c r="K43" s="139">
        <f ca="1">IF(I43&lt;&gt;"",RANK(I43,J$11:INDIRECT(J$7,FALSE)),"")</f>
        <v>6</v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>
        <v>51.54</v>
      </c>
      <c r="AA43" s="103">
        <f t="shared" si="107"/>
        <v>51.54</v>
      </c>
      <c r="AB43" s="20"/>
      <c r="AC43" s="104">
        <f t="shared" si="108"/>
        <v>1000</v>
      </c>
      <c r="AD43" s="104">
        <f t="shared" si="109"/>
        <v>1000</v>
      </c>
      <c r="AE43" s="105">
        <f ca="1">IF(OR(Z43&lt;&gt;"",AB43&lt;&gt;""),RANK(AD43,AD$11:INDIRECT(AD$7,FALSE)),"")</f>
        <v>1</v>
      </c>
      <c r="AF43" s="106"/>
      <c r="AG43" s="107">
        <f t="shared" si="110"/>
        <v>1000</v>
      </c>
      <c r="AH43" s="107">
        <f t="shared" si="111"/>
        <v>1000</v>
      </c>
      <c r="AI43" s="108">
        <f ca="1">IF(OR(Z43&lt;&gt;"",AB43&lt;&gt;""),RANK(AH43,AH$11:INDIRECT(AH$7,FALSE)),"")</f>
        <v>1</v>
      </c>
      <c r="AJ43" s="109"/>
      <c r="AK43" s="4">
        <v>65.36</v>
      </c>
      <c r="AL43" s="103">
        <f t="shared" si="112"/>
        <v>65.36</v>
      </c>
      <c r="AM43" s="20"/>
      <c r="AN43" s="104">
        <f t="shared" si="113"/>
        <v>838.6</v>
      </c>
      <c r="AO43" s="104">
        <f t="shared" si="114"/>
        <v>838.6</v>
      </c>
      <c r="AP43" s="105">
        <f ca="1">IF(OR(AK43&lt;&gt;"",AM43&lt;&gt;""),RANK(AO43,AO$11:INDIRECT(AO$7,FALSE)),"")</f>
        <v>18</v>
      </c>
      <c r="AQ43" s="106"/>
      <c r="AR43" s="107">
        <f aca="true" t="shared" si="160" ref="AR43:AR61">IF(OR(AK43&lt;&gt;"",AM43&lt;&gt;""),AD43+AO43-IF($F$8&lt;3,EQ43,0),"")</f>
        <v>1838.6</v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1838.6</v>
      </c>
      <c r="AU43" s="108">
        <f ca="1">IF(OR(AK43&lt;&gt;"",AM43&lt;&gt;""),RANK(AT43,AT$11:INDIRECT(AT$7,FALSE)),"")</f>
        <v>3</v>
      </c>
      <c r="AV43" s="109"/>
      <c r="AW43" s="4">
        <v>67.23</v>
      </c>
      <c r="AX43" s="103">
        <f aca="true" t="shared" si="162" ref="AX43:AX58">IF(AW43,AW43,"")</f>
        <v>67.23</v>
      </c>
      <c r="AY43" s="20"/>
      <c r="AZ43" s="104">
        <f t="shared" si="115"/>
        <v>816.7</v>
      </c>
      <c r="BA43" s="104">
        <f t="shared" si="116"/>
        <v>816.7</v>
      </c>
      <c r="BB43" s="105">
        <f ca="1">IF(OR(AW43&lt;&gt;"",AY43&lt;&gt;""),RANK(BA43,BA$11:INDIRECT(BA$7,FALSE)),"")</f>
        <v>18</v>
      </c>
      <c r="BC43" s="106"/>
      <c r="BD43" s="107">
        <f aca="true" t="shared" si="163" ref="BD43:BD61">IF(OR(AW43&lt;&gt;"",AY43&lt;&gt;""),AD43+AO43+BA43-IF($F$8&lt;4,ER43,0),"")</f>
        <v>2655.3</v>
      </c>
      <c r="BE43" s="110">
        <f>IF(AND($F$8&lt;4,BD43&lt;&gt;""),HLOOKUP(MATCH(ER43,EZ43:FB43,0),Discards,1,FALSE),"")</f>
      </c>
      <c r="BF43" s="107">
        <f t="shared" si="117"/>
        <v>2655.3</v>
      </c>
      <c r="BG43" s="108">
        <f ca="1">IF(OR(AW43&lt;&gt;"",AY43&lt;&gt;""),RANK(BF43,BF$11:INDIRECT(BF$7,FALSE)),"")</f>
        <v>8</v>
      </c>
      <c r="BH43" s="109"/>
      <c r="BI43" s="4">
        <v>58.22</v>
      </c>
      <c r="BJ43" s="103">
        <f aca="true" t="shared" si="164" ref="BJ43:BJ58">IF(BI43,BI43,"")</f>
        <v>58.22</v>
      </c>
      <c r="BK43" s="20"/>
      <c r="BL43" s="104">
        <f t="shared" si="118"/>
        <v>934.4</v>
      </c>
      <c r="BM43" s="104">
        <f t="shared" si="119"/>
        <v>934.4</v>
      </c>
      <c r="BN43" s="105">
        <f ca="1">IF(OR(BI43&lt;&gt;"",BK43&lt;&gt;""),RANK(BM43,BM$11:INDIRECT(BM$7,FALSE)),"")</f>
        <v>3</v>
      </c>
      <c r="BO43" s="106"/>
      <c r="BP43" s="107">
        <f aca="true" t="shared" si="165" ref="BP43:BP61">IF(OR(BI43&lt;&gt;"",BK43&lt;&gt;""),AD43+AO43+BA43+BM43-IF($F$8&lt;5,ES43,0),"")</f>
        <v>2773</v>
      </c>
      <c r="BQ43" s="110">
        <f>IF(AND($F$8&lt;5,BP43&lt;&gt;""),HLOOKUP(MATCH(ES43,EZ43:FC43,0),Discards,1,FALSE),"")</f>
        <v>3</v>
      </c>
      <c r="BR43" s="107">
        <f t="shared" si="120"/>
        <v>2773</v>
      </c>
      <c r="BS43" s="108">
        <f ca="1">IF(OR(BI43&lt;&gt;"",BK43&lt;&gt;""),RANK(BR43,BR$11:INDIRECT(BR$7,FALSE)),"")</f>
        <v>6</v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1</v>
      </c>
      <c r="EQ43" s="28">
        <f>MIN($EZ43:FA43)</f>
        <v>838.6</v>
      </c>
      <c r="ER43" s="28">
        <f>MIN($EZ43:FB43)</f>
        <v>816.7</v>
      </c>
      <c r="ES43" s="28">
        <f>MIN($EZ43:FC43)</f>
        <v>816.7</v>
      </c>
      <c r="ET43" s="28">
        <f>MIN($EZ43:FD43)</f>
        <v>816.7</v>
      </c>
      <c r="EU43" s="28">
        <f>MIN($EZ43:FE43)</f>
        <v>816.7</v>
      </c>
      <c r="EV43" s="28">
        <f>MIN($EZ43:FF43)</f>
        <v>816.7</v>
      </c>
      <c r="EW43" s="28">
        <f>MIN($EZ43:FG43)</f>
        <v>816.7</v>
      </c>
      <c r="EX43" s="28">
        <f>MIN($EZ43:FH43)</f>
        <v>816.7</v>
      </c>
      <c r="EY43" s="28">
        <f>MIN($EZ43:FI43)</f>
        <v>816.7</v>
      </c>
      <c r="EZ43" s="28">
        <f aca="true" t="shared" si="178" ref="EZ43:EZ62">AC43</f>
        <v>1000</v>
      </c>
      <c r="FA43" s="28">
        <f aca="true" t="shared" si="179" ref="FA43:FA62">AN43</f>
        <v>838.6</v>
      </c>
      <c r="FB43" s="28">
        <f aca="true" t="shared" si="180" ref="FB43:FB62">AZ43</f>
        <v>816.7</v>
      </c>
      <c r="FC43" s="28">
        <f aca="true" t="shared" si="181" ref="FC43:FC62">BL43</f>
        <v>934.4</v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255255255</v>
      </c>
      <c r="FP43" s="26">
        <f ca="1">IF(FO43&gt;0,SMALL($FO$11:INDIRECT($FO$7,FALSE),A43),0)</f>
        <v>255255255</v>
      </c>
      <c r="FQ43" s="26">
        <f t="shared" si="142"/>
        <v>255</v>
      </c>
      <c r="FR43" s="26">
        <f t="shared" si="143"/>
        <v>255</v>
      </c>
      <c r="FS43" s="26">
        <f t="shared" si="144"/>
        <v>255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19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19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19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19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19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19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19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19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19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19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19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19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19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2004&amp;R&amp;F</oddHeader>
  </headerFooter>
  <colBreaks count="2" manualBreakCount="2">
    <brk id="48" min="10" max="34" man="1"/>
    <brk id="72" min="10" max="3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Mark Passingham</cp:lastModifiedBy>
  <cp:lastPrinted>2004-11-15T17:31:36Z</cp:lastPrinted>
  <dcterms:created xsi:type="dcterms:W3CDTF">1996-08-15T17:51:04Z</dcterms:created>
  <dcterms:modified xsi:type="dcterms:W3CDTF">2004-03-31T17:24:59Z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